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G:\Altri computer\Il mio laptop\Dati\Crisci\documentazionme relativa a contratto 668\"/>
    </mc:Choice>
  </mc:AlternateContent>
  <xr:revisionPtr revIDLastSave="0" documentId="8_{25D347F3-6DC8-4F7F-950D-148B10693B8C}" xr6:coauthVersionLast="47" xr6:coauthVersionMax="47" xr10:uidLastSave="{00000000-0000-0000-0000-000000000000}"/>
  <bookViews>
    <workbookView xWindow="-108" yWindow="-108" windowWidth="23256" windowHeight="12456" activeTab="1" xr2:uid="{E5B1D0C6-9199-455E-BBAD-84DB2044ECB9}"/>
  </bookViews>
  <sheets>
    <sheet name="ENTRY RICAVI" sheetId="1" r:id="rId1"/>
    <sheet name="ENTRY COSTI" sheetId="3" r:id="rId2"/>
    <sheet name="ENTRY C PULIZIA" sheetId="6" r:id="rId3"/>
    <sheet name="RICAVI" sheetId="2" r:id="rId4"/>
    <sheet name="OTA+PM" sheetId="11" r:id="rId5"/>
    <sheet name="COSTI X OSPITE" sheetId="4" r:id="rId6"/>
    <sheet name="COSTI FISSI" sheetId="8" r:id="rId7"/>
    <sheet name="CE" sheetId="7" r:id="rId8"/>
    <sheet name="CASH FLOW" sheetId="15" r:id="rId9"/>
    <sheet name="Ricavi Centro di Formazione" sheetId="14" r:id="rId10"/>
    <sheet name="Investimenti Centro Formazione" sheetId="12" r:id="rId11"/>
    <sheet name="costi Fissi Centro Formazione" sheetId="13" r:id="rId12"/>
    <sheet name="Costi Miglioramento B&amp;B" sheetId="16" r:id="rId13"/>
    <sheet name="Ricavi Miglioramento B&amp;b" sheetId="17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" i="7" l="1"/>
  <c r="P6" i="7" s="1"/>
  <c r="B7" i="16"/>
  <c r="B7" i="17"/>
  <c r="O4" i="7" s="1"/>
  <c r="C11" i="16"/>
  <c r="O21" i="8"/>
  <c r="D9" i="15"/>
  <c r="C9" i="15"/>
  <c r="D12" i="14"/>
  <c r="C12" i="14"/>
  <c r="B12" i="14"/>
  <c r="B19" i="14"/>
  <c r="B8" i="15" s="1"/>
  <c r="C19" i="14"/>
  <c r="D19" i="14"/>
  <c r="D8" i="15" s="1"/>
  <c r="B17" i="12"/>
  <c r="B9" i="15" s="1"/>
  <c r="O5" i="7" l="1"/>
  <c r="B13" i="13"/>
  <c r="C3" i="15"/>
  <c r="P4" i="7"/>
  <c r="D3" i="15" s="1"/>
  <c r="P9" i="7"/>
  <c r="N9" i="7"/>
  <c r="D17" i="12"/>
  <c r="H38" i="3"/>
  <c r="I40" i="3"/>
  <c r="J42" i="3"/>
  <c r="K44" i="3"/>
  <c r="B15" i="8"/>
  <c r="F15" i="8" s="1"/>
  <c r="B9" i="8"/>
  <c r="I9" i="8" s="1"/>
  <c r="B13" i="8"/>
  <c r="F13" i="8" s="1"/>
  <c r="B11" i="8"/>
  <c r="H11" i="8" s="1"/>
  <c r="B5" i="3"/>
  <c r="H5" i="3"/>
  <c r="H4" i="3"/>
  <c r="B4" i="3" s="1"/>
  <c r="C16" i="8"/>
  <c r="D16" i="8"/>
  <c r="E16" i="8"/>
  <c r="F16" i="8"/>
  <c r="G16" i="8"/>
  <c r="H16" i="8"/>
  <c r="I16" i="8"/>
  <c r="J16" i="8"/>
  <c r="K16" i="8"/>
  <c r="L16" i="8"/>
  <c r="M16" i="8"/>
  <c r="N16" i="8"/>
  <c r="C17" i="8"/>
  <c r="D17" i="8"/>
  <c r="E17" i="8"/>
  <c r="F17" i="8"/>
  <c r="G17" i="8"/>
  <c r="H17" i="8"/>
  <c r="I17" i="8"/>
  <c r="J17" i="8"/>
  <c r="K17" i="8"/>
  <c r="L17" i="8"/>
  <c r="M17" i="8"/>
  <c r="N17" i="8"/>
  <c r="C18" i="8"/>
  <c r="D18" i="8"/>
  <c r="E18" i="8"/>
  <c r="F18" i="8"/>
  <c r="G18" i="8"/>
  <c r="H18" i="8"/>
  <c r="I18" i="8"/>
  <c r="J18" i="8"/>
  <c r="K18" i="8"/>
  <c r="L18" i="8"/>
  <c r="M18" i="8"/>
  <c r="N18" i="8"/>
  <c r="C19" i="8"/>
  <c r="D19" i="8"/>
  <c r="E19" i="8"/>
  <c r="F19" i="8"/>
  <c r="G19" i="8"/>
  <c r="H19" i="8"/>
  <c r="I19" i="8"/>
  <c r="J19" i="8"/>
  <c r="K19" i="8"/>
  <c r="L19" i="8"/>
  <c r="M19" i="8"/>
  <c r="N19" i="8"/>
  <c r="B14" i="8"/>
  <c r="F14" i="8" s="1"/>
  <c r="B12" i="8"/>
  <c r="H12" i="8" s="1"/>
  <c r="B7" i="8"/>
  <c r="J7" i="8" s="1"/>
  <c r="B8" i="8"/>
  <c r="D8" i="8" s="1"/>
  <c r="C5" i="8"/>
  <c r="D5" i="8"/>
  <c r="E5" i="8"/>
  <c r="F5" i="8"/>
  <c r="G5" i="8"/>
  <c r="H5" i="8"/>
  <c r="I5" i="8"/>
  <c r="J5" i="8"/>
  <c r="K5" i="8"/>
  <c r="L5" i="8"/>
  <c r="M5" i="8"/>
  <c r="N5" i="8"/>
  <c r="C6" i="8"/>
  <c r="D6" i="8"/>
  <c r="E6" i="8"/>
  <c r="F6" i="8"/>
  <c r="G6" i="8"/>
  <c r="H6" i="8"/>
  <c r="I6" i="8"/>
  <c r="J6" i="8"/>
  <c r="K6" i="8"/>
  <c r="L6" i="8"/>
  <c r="M6" i="8"/>
  <c r="N6" i="8"/>
  <c r="N8" i="8"/>
  <c r="C10" i="8"/>
  <c r="D10" i="8"/>
  <c r="E10" i="8"/>
  <c r="F10" i="8"/>
  <c r="G10" i="8"/>
  <c r="H10" i="8"/>
  <c r="I10" i="8"/>
  <c r="J10" i="8"/>
  <c r="K10" i="8"/>
  <c r="L10" i="8"/>
  <c r="M10" i="8"/>
  <c r="N10" i="8"/>
  <c r="C11" i="8"/>
  <c r="F11" i="8"/>
  <c r="M11" i="8"/>
  <c r="J12" i="8"/>
  <c r="K12" i="8"/>
  <c r="B4" i="8"/>
  <c r="F4" i="8" s="1"/>
  <c r="B3" i="8"/>
  <c r="I3" i="8" s="1"/>
  <c r="H2" i="8"/>
  <c r="I2" i="8"/>
  <c r="J2" i="8"/>
  <c r="K2" i="8"/>
  <c r="G2" i="8"/>
  <c r="A13" i="4"/>
  <c r="A12" i="4"/>
  <c r="A11" i="4"/>
  <c r="A14" i="4"/>
  <c r="B11" i="6"/>
  <c r="C11" i="6" s="1"/>
  <c r="H11" i="6" s="1"/>
  <c r="A10" i="6"/>
  <c r="K57" i="6"/>
  <c r="J55" i="6"/>
  <c r="I53" i="6"/>
  <c r="H51" i="6"/>
  <c r="K43" i="6"/>
  <c r="J41" i="6"/>
  <c r="I39" i="6"/>
  <c r="H37" i="6"/>
  <c r="K30" i="6"/>
  <c r="J28" i="6"/>
  <c r="I26" i="6"/>
  <c r="H24" i="6"/>
  <c r="AN17" i="6"/>
  <c r="AM17" i="6"/>
  <c r="AL17" i="6"/>
  <c r="AK17" i="6"/>
  <c r="AJ17" i="6"/>
  <c r="AI17" i="6"/>
  <c r="AH17" i="6"/>
  <c r="AG17" i="6"/>
  <c r="AF17" i="6"/>
  <c r="AE17" i="6"/>
  <c r="AD17" i="6"/>
  <c r="A17" i="6"/>
  <c r="AN16" i="6"/>
  <c r="AM16" i="6"/>
  <c r="AL16" i="6"/>
  <c r="AK16" i="6"/>
  <c r="AJ16" i="6"/>
  <c r="AI16" i="6"/>
  <c r="AH16" i="6"/>
  <c r="AG16" i="6"/>
  <c r="AF16" i="6"/>
  <c r="AE16" i="6"/>
  <c r="AD16" i="6"/>
  <c r="A16" i="6"/>
  <c r="AN15" i="6"/>
  <c r="AM15" i="6"/>
  <c r="AL15" i="6"/>
  <c r="AK15" i="6"/>
  <c r="AJ15" i="6"/>
  <c r="AI15" i="6"/>
  <c r="AH15" i="6"/>
  <c r="AG15" i="6"/>
  <c r="AF15" i="6"/>
  <c r="AE15" i="6"/>
  <c r="AD15" i="6"/>
  <c r="A15" i="6"/>
  <c r="AN14" i="6"/>
  <c r="AM14" i="6"/>
  <c r="AL14" i="6"/>
  <c r="AK14" i="6"/>
  <c r="AJ14" i="6"/>
  <c r="AI14" i="6"/>
  <c r="AH14" i="6"/>
  <c r="AG14" i="6"/>
  <c r="AF14" i="6"/>
  <c r="AE14" i="6"/>
  <c r="AD14" i="6"/>
  <c r="A14" i="6"/>
  <c r="AN13" i="6"/>
  <c r="AM13" i="6"/>
  <c r="AL13" i="6"/>
  <c r="AK13" i="6"/>
  <c r="AJ13" i="6"/>
  <c r="AI13" i="6"/>
  <c r="AH13" i="6"/>
  <c r="AG13" i="6"/>
  <c r="AF13" i="6"/>
  <c r="AE13" i="6"/>
  <c r="AD13" i="6"/>
  <c r="A13" i="6"/>
  <c r="AN12" i="6"/>
  <c r="AM12" i="6"/>
  <c r="AL12" i="6"/>
  <c r="AK12" i="6"/>
  <c r="AJ12" i="6"/>
  <c r="AI12" i="6"/>
  <c r="AH12" i="6"/>
  <c r="AG12" i="6"/>
  <c r="AF12" i="6"/>
  <c r="AE12" i="6"/>
  <c r="AD12" i="6"/>
  <c r="A12" i="6"/>
  <c r="AN11" i="6"/>
  <c r="AM11" i="6"/>
  <c r="AL11" i="6"/>
  <c r="AK11" i="6"/>
  <c r="AJ11" i="6"/>
  <c r="AI11" i="6"/>
  <c r="AH11" i="6"/>
  <c r="AG11" i="6"/>
  <c r="AF11" i="6"/>
  <c r="AE11" i="6"/>
  <c r="AD11" i="6"/>
  <c r="A11" i="6"/>
  <c r="A9" i="6"/>
  <c r="A10" i="4" s="1"/>
  <c r="AN8" i="6"/>
  <c r="AM8" i="6"/>
  <c r="AL8" i="6"/>
  <c r="AK8" i="6"/>
  <c r="AJ8" i="6"/>
  <c r="AI8" i="6"/>
  <c r="AH8" i="6"/>
  <c r="AG8" i="6"/>
  <c r="AF8" i="6"/>
  <c r="AE8" i="6"/>
  <c r="AD8" i="6"/>
  <c r="AC8" i="6"/>
  <c r="AC20" i="6" s="1"/>
  <c r="AC33" i="6" s="1"/>
  <c r="AC47" i="6" s="1"/>
  <c r="AC1" i="6"/>
  <c r="AB51" i="6" s="1"/>
  <c r="A8" i="4"/>
  <c r="A7" i="4"/>
  <c r="A6" i="4"/>
  <c r="A5" i="4"/>
  <c r="A4" i="4"/>
  <c r="AC1" i="3"/>
  <c r="Q13" i="3" s="1"/>
  <c r="AC9" i="3"/>
  <c r="AC21" i="3" s="1"/>
  <c r="AC34" i="3" s="1"/>
  <c r="AC48" i="3" s="1"/>
  <c r="X13" i="3"/>
  <c r="K58" i="3"/>
  <c r="J56" i="3"/>
  <c r="I54" i="3"/>
  <c r="H52" i="3"/>
  <c r="K31" i="3"/>
  <c r="J29" i="3"/>
  <c r="I27" i="3"/>
  <c r="H25" i="3"/>
  <c r="G12" i="8" l="1"/>
  <c r="G3" i="8"/>
  <c r="E12" i="8"/>
  <c r="D3" i="8"/>
  <c r="C12" i="8"/>
  <c r="F12" i="8"/>
  <c r="N12" i="8"/>
  <c r="G7" i="8"/>
  <c r="N3" i="8"/>
  <c r="M12" i="8"/>
  <c r="S58" i="3"/>
  <c r="R58" i="3"/>
  <c r="W42" i="3"/>
  <c r="Y44" i="3"/>
  <c r="X44" i="3"/>
  <c r="W44" i="3"/>
  <c r="R40" i="3"/>
  <c r="Y38" i="3"/>
  <c r="V56" i="3"/>
  <c r="T44" i="3"/>
  <c r="AB31" i="3"/>
  <c r="Y31" i="3"/>
  <c r="W56" i="3"/>
  <c r="Y54" i="3"/>
  <c r="T31" i="3"/>
  <c r="R54" i="3"/>
  <c r="AA40" i="3"/>
  <c r="Q31" i="3"/>
  <c r="AA58" i="3"/>
  <c r="Q54" i="3"/>
  <c r="W40" i="3"/>
  <c r="Q29" i="3"/>
  <c r="Z54" i="3"/>
  <c r="AB42" i="3"/>
  <c r="X42" i="3"/>
  <c r="X31" i="3"/>
  <c r="W58" i="3"/>
  <c r="V52" i="3"/>
  <c r="U40" i="3"/>
  <c r="T17" i="3"/>
  <c r="O10" i="7"/>
  <c r="O9" i="7"/>
  <c r="C8" i="15" s="1"/>
  <c r="P10" i="7"/>
  <c r="N10" i="7"/>
  <c r="N11" i="7" s="1"/>
  <c r="E8" i="8"/>
  <c r="B7" i="3"/>
  <c r="B37" i="3" s="1"/>
  <c r="O5" i="8"/>
  <c r="M8" i="8"/>
  <c r="V54" i="3"/>
  <c r="AA56" i="3"/>
  <c r="Z52" i="3"/>
  <c r="AA42" i="3"/>
  <c r="Z38" i="3"/>
  <c r="Y29" i="3"/>
  <c r="C3" i="8"/>
  <c r="L8" i="8"/>
  <c r="J8" i="8"/>
  <c r="V27" i="3"/>
  <c r="U56" i="3"/>
  <c r="T52" i="3"/>
  <c r="S42" i="3"/>
  <c r="V38" i="3"/>
  <c r="T27" i="3"/>
  <c r="K4" i="8"/>
  <c r="I8" i="8"/>
  <c r="W29" i="3"/>
  <c r="AB58" i="3"/>
  <c r="R56" i="3"/>
  <c r="Q52" i="3"/>
  <c r="R42" i="3"/>
  <c r="Q38" i="3"/>
  <c r="Q27" i="3"/>
  <c r="G4" i="8"/>
  <c r="F8" i="8"/>
  <c r="G14" i="8"/>
  <c r="D4" i="8"/>
  <c r="C14" i="8"/>
  <c r="L3" i="8"/>
  <c r="O2" i="8"/>
  <c r="C4" i="8"/>
  <c r="K3" i="8"/>
  <c r="L4" i="8"/>
  <c r="J3" i="8"/>
  <c r="K14" i="8"/>
  <c r="I4" i="8"/>
  <c r="F3" i="8"/>
  <c r="I7" i="8"/>
  <c r="I14" i="8"/>
  <c r="E15" i="8"/>
  <c r="D15" i="8"/>
  <c r="K15" i="8"/>
  <c r="C15" i="8"/>
  <c r="J15" i="8"/>
  <c r="M15" i="8"/>
  <c r="L15" i="8"/>
  <c r="I15" i="8"/>
  <c r="H15" i="8"/>
  <c r="G15" i="8"/>
  <c r="N15" i="8"/>
  <c r="U27" i="3"/>
  <c r="X29" i="3"/>
  <c r="X25" i="3"/>
  <c r="U29" i="3"/>
  <c r="AA17" i="3"/>
  <c r="AB27" i="3"/>
  <c r="S17" i="3"/>
  <c r="U31" i="3"/>
  <c r="Y27" i="3"/>
  <c r="X15" i="3"/>
  <c r="T13" i="3"/>
  <c r="D7" i="8"/>
  <c r="M4" i="8"/>
  <c r="E4" i="8"/>
  <c r="H3" i="8"/>
  <c r="J11" i="8"/>
  <c r="M7" i="8"/>
  <c r="M14" i="8"/>
  <c r="E14" i="8"/>
  <c r="G11" i="8"/>
  <c r="L7" i="8"/>
  <c r="O16" i="8"/>
  <c r="L14" i="8"/>
  <c r="D14" i="8"/>
  <c r="J4" i="8"/>
  <c r="M3" i="8"/>
  <c r="E3" i="8"/>
  <c r="E11" i="8"/>
  <c r="H7" i="8"/>
  <c r="J14" i="8"/>
  <c r="B21" i="8"/>
  <c r="O10" i="8"/>
  <c r="H4" i="8"/>
  <c r="N11" i="8"/>
  <c r="E7" i="8"/>
  <c r="O19" i="8"/>
  <c r="O17" i="8"/>
  <c r="H14" i="8"/>
  <c r="O6" i="8"/>
  <c r="O18" i="8"/>
  <c r="N4" i="8"/>
  <c r="K11" i="8"/>
  <c r="N14" i="8"/>
  <c r="L13" i="8"/>
  <c r="D13" i="8"/>
  <c r="E13" i="8"/>
  <c r="K13" i="8"/>
  <c r="C13" i="8"/>
  <c r="M13" i="8"/>
  <c r="J13" i="8"/>
  <c r="H13" i="8"/>
  <c r="G13" i="8"/>
  <c r="I13" i="8"/>
  <c r="N13" i="8"/>
  <c r="L12" i="8"/>
  <c r="D12" i="8"/>
  <c r="I12" i="8"/>
  <c r="O12" i="8" s="1"/>
  <c r="L11" i="8"/>
  <c r="D11" i="8"/>
  <c r="I11" i="8"/>
  <c r="L9" i="8"/>
  <c r="D9" i="8"/>
  <c r="H9" i="8"/>
  <c r="N9" i="8"/>
  <c r="M9" i="8"/>
  <c r="K9" i="8"/>
  <c r="C9" i="8"/>
  <c r="E9" i="8"/>
  <c r="J9" i="8"/>
  <c r="G9" i="8"/>
  <c r="F9" i="8"/>
  <c r="N7" i="8"/>
  <c r="F7" i="8"/>
  <c r="K7" i="8"/>
  <c r="C7" i="8"/>
  <c r="K8" i="8"/>
  <c r="C8" i="8"/>
  <c r="O8" i="8" s="1"/>
  <c r="H8" i="8"/>
  <c r="G8" i="8"/>
  <c r="T25" i="3"/>
  <c r="W15" i="3"/>
  <c r="AB17" i="3"/>
  <c r="T15" i="3"/>
  <c r="AB13" i="3"/>
  <c r="X17" i="3"/>
  <c r="AA13" i="3"/>
  <c r="Y25" i="3"/>
  <c r="AB15" i="3"/>
  <c r="S13" i="3"/>
  <c r="X58" i="3"/>
  <c r="V58" i="3"/>
  <c r="Z56" i="3"/>
  <c r="Q56" i="3"/>
  <c r="U54" i="3"/>
  <c r="Y52" i="3"/>
  <c r="AB44" i="3"/>
  <c r="S44" i="3"/>
  <c r="V42" i="3"/>
  <c r="Z40" i="3"/>
  <c r="Q40" i="3"/>
  <c r="T38" i="3"/>
  <c r="AB29" i="3"/>
  <c r="T29" i="3"/>
  <c r="X27" i="3"/>
  <c r="AB25" i="3"/>
  <c r="S25" i="3"/>
  <c r="W17" i="3"/>
  <c r="AA15" i="3"/>
  <c r="S15" i="3"/>
  <c r="W13" i="3"/>
  <c r="Y56" i="3"/>
  <c r="T54" i="3"/>
  <c r="X52" i="3"/>
  <c r="R44" i="3"/>
  <c r="U42" i="3"/>
  <c r="Y40" i="3"/>
  <c r="AB38" i="3"/>
  <c r="S38" i="3"/>
  <c r="W31" i="3"/>
  <c r="AA29" i="3"/>
  <c r="S29" i="3"/>
  <c r="W27" i="3"/>
  <c r="AA25" i="3"/>
  <c r="R25" i="3"/>
  <c r="V17" i="3"/>
  <c r="Z15" i="3"/>
  <c r="R15" i="3"/>
  <c r="V13" i="3"/>
  <c r="B51" i="3"/>
  <c r="B53" i="3" s="1"/>
  <c r="B55" i="3" s="1"/>
  <c r="B57" i="3" s="1"/>
  <c r="U38" i="3"/>
  <c r="U58" i="3"/>
  <c r="AB54" i="3"/>
  <c r="AA44" i="3"/>
  <c r="V40" i="3"/>
  <c r="T58" i="3"/>
  <c r="X56" i="3"/>
  <c r="AA54" i="3"/>
  <c r="S54" i="3"/>
  <c r="W52" i="3"/>
  <c r="Z44" i="3"/>
  <c r="Q44" i="3"/>
  <c r="T42" i="3"/>
  <c r="X40" i="3"/>
  <c r="AA38" i="3"/>
  <c r="R38" i="3"/>
  <c r="V31" i="3"/>
  <c r="Z29" i="3"/>
  <c r="R29" i="3"/>
  <c r="Z25" i="3"/>
  <c r="Q25" i="3"/>
  <c r="U17" i="3"/>
  <c r="Y15" i="3"/>
  <c r="Q15" i="3"/>
  <c r="U13" i="3"/>
  <c r="U25" i="3"/>
  <c r="U52" i="3"/>
  <c r="Z58" i="3"/>
  <c r="Q58" i="3"/>
  <c r="T56" i="3"/>
  <c r="X54" i="3"/>
  <c r="AB52" i="3"/>
  <c r="S52" i="3"/>
  <c r="V44" i="3"/>
  <c r="Z42" i="3"/>
  <c r="Q42" i="3"/>
  <c r="T40" i="3"/>
  <c r="X38" i="3"/>
  <c r="AA31" i="3"/>
  <c r="S31" i="3"/>
  <c r="AA27" i="3"/>
  <c r="S27" i="3"/>
  <c r="W25" i="3"/>
  <c r="Z17" i="3"/>
  <c r="R17" i="3"/>
  <c r="V15" i="3"/>
  <c r="Z13" i="3"/>
  <c r="R13" i="3"/>
  <c r="Y58" i="3"/>
  <c r="AB56" i="3"/>
  <c r="S56" i="3"/>
  <c r="W54" i="3"/>
  <c r="AA52" i="3"/>
  <c r="R52" i="3"/>
  <c r="U44" i="3"/>
  <c r="Y42" i="3"/>
  <c r="AB40" i="3"/>
  <c r="S40" i="3"/>
  <c r="W38" i="3"/>
  <c r="Z31" i="3"/>
  <c r="R31" i="3"/>
  <c r="V29" i="3"/>
  <c r="Z27" i="3"/>
  <c r="R27" i="3"/>
  <c r="V25" i="3"/>
  <c r="Y17" i="3"/>
  <c r="Q17" i="3"/>
  <c r="U15" i="3"/>
  <c r="Y13" i="3"/>
  <c r="B13" i="6"/>
  <c r="B15" i="6" s="1"/>
  <c r="R12" i="6"/>
  <c r="Z12" i="6"/>
  <c r="R14" i="6"/>
  <c r="Z14" i="6"/>
  <c r="R16" i="6"/>
  <c r="Z16" i="6"/>
  <c r="V26" i="6"/>
  <c r="Z28" i="6"/>
  <c r="S39" i="6"/>
  <c r="AA53" i="6"/>
  <c r="S12" i="6"/>
  <c r="AA12" i="6"/>
  <c r="S14" i="6"/>
  <c r="AA14" i="6"/>
  <c r="S16" i="6"/>
  <c r="AA16" i="6"/>
  <c r="S26" i="6"/>
  <c r="U37" i="6"/>
  <c r="AA39" i="6"/>
  <c r="T51" i="6"/>
  <c r="T12" i="6"/>
  <c r="AB12" i="6"/>
  <c r="T14" i="6"/>
  <c r="AB14" i="6"/>
  <c r="T16" i="6"/>
  <c r="AB16" i="6"/>
  <c r="U24" i="6"/>
  <c r="AA26" i="6"/>
  <c r="T37" i="6"/>
  <c r="X57" i="6"/>
  <c r="V57" i="6"/>
  <c r="X53" i="6"/>
  <c r="Y51" i="6"/>
  <c r="Q51" i="6"/>
  <c r="V43" i="6"/>
  <c r="X39" i="6"/>
  <c r="Y37" i="6"/>
  <c r="Q37" i="6"/>
  <c r="V30" i="6"/>
  <c r="X26" i="6"/>
  <c r="Y24" i="6"/>
  <c r="Q24" i="6"/>
  <c r="U57" i="6"/>
  <c r="V55" i="6"/>
  <c r="W53" i="6"/>
  <c r="X51" i="6"/>
  <c r="U43" i="6"/>
  <c r="V41" i="6"/>
  <c r="W39" i="6"/>
  <c r="X37" i="6"/>
  <c r="U30" i="6"/>
  <c r="V28" i="6"/>
  <c r="W26" i="6"/>
  <c r="X24" i="6"/>
  <c r="AB57" i="6"/>
  <c r="T57" i="6"/>
  <c r="U55" i="6"/>
  <c r="W51" i="6"/>
  <c r="AB43" i="6"/>
  <c r="T43" i="6"/>
  <c r="U41" i="6"/>
  <c r="W37" i="6"/>
  <c r="AB30" i="6"/>
  <c r="T30" i="6"/>
  <c r="U28" i="6"/>
  <c r="W24" i="6"/>
  <c r="AA57" i="6"/>
  <c r="S57" i="6"/>
  <c r="AB55" i="6"/>
  <c r="T55" i="6"/>
  <c r="U53" i="6"/>
  <c r="V51" i="6"/>
  <c r="AA43" i="6"/>
  <c r="S43" i="6"/>
  <c r="AB41" i="6"/>
  <c r="T41" i="6"/>
  <c r="U39" i="6"/>
  <c r="V37" i="6"/>
  <c r="AA30" i="6"/>
  <c r="S30" i="6"/>
  <c r="AB28" i="6"/>
  <c r="T28" i="6"/>
  <c r="U26" i="6"/>
  <c r="V24" i="6"/>
  <c r="Z57" i="6"/>
  <c r="R57" i="6"/>
  <c r="AA55" i="6"/>
  <c r="S55" i="6"/>
  <c r="AB53" i="6"/>
  <c r="T53" i="6"/>
  <c r="U51" i="6"/>
  <c r="Z43" i="6"/>
  <c r="R43" i="6"/>
  <c r="AA41" i="6"/>
  <c r="S41" i="6"/>
  <c r="AB39" i="6"/>
  <c r="T39" i="6"/>
  <c r="Z30" i="6"/>
  <c r="R30" i="6"/>
  <c r="AA28" i="6"/>
  <c r="S28" i="6"/>
  <c r="AB26" i="6"/>
  <c r="T26" i="6"/>
  <c r="Y55" i="6"/>
  <c r="Q55" i="6"/>
  <c r="Z53" i="6"/>
  <c r="R53" i="6"/>
  <c r="AA51" i="6"/>
  <c r="S51" i="6"/>
  <c r="Y41" i="6"/>
  <c r="Q41" i="6"/>
  <c r="Z39" i="6"/>
  <c r="R39" i="6"/>
  <c r="AA37" i="6"/>
  <c r="S37" i="6"/>
  <c r="Y28" i="6"/>
  <c r="Q28" i="6"/>
  <c r="Z26" i="6"/>
  <c r="R26" i="6"/>
  <c r="AA24" i="6"/>
  <c r="S24" i="6"/>
  <c r="W57" i="6"/>
  <c r="X55" i="6"/>
  <c r="Y53" i="6"/>
  <c r="Q53" i="6"/>
  <c r="Z51" i="6"/>
  <c r="R51" i="6"/>
  <c r="W43" i="6"/>
  <c r="X41" i="6"/>
  <c r="Y39" i="6"/>
  <c r="Q39" i="6"/>
  <c r="Z37" i="6"/>
  <c r="R37" i="6"/>
  <c r="W30" i="6"/>
  <c r="X28" i="6"/>
  <c r="Y26" i="6"/>
  <c r="Q26" i="6"/>
  <c r="Z24" i="6"/>
  <c r="R24" i="6"/>
  <c r="U12" i="6"/>
  <c r="U14" i="6"/>
  <c r="U16" i="6"/>
  <c r="T24" i="6"/>
  <c r="AB37" i="6"/>
  <c r="X43" i="6"/>
  <c r="Q57" i="6"/>
  <c r="V12" i="6"/>
  <c r="V14" i="6"/>
  <c r="V16" i="6"/>
  <c r="AB24" i="6"/>
  <c r="X30" i="6"/>
  <c r="Q43" i="6"/>
  <c r="B50" i="6"/>
  <c r="W55" i="6"/>
  <c r="Y57" i="6"/>
  <c r="W12" i="6"/>
  <c r="W14" i="6"/>
  <c r="W16" i="6"/>
  <c r="Q30" i="6"/>
  <c r="B36" i="6"/>
  <c r="W41" i="6"/>
  <c r="Y43" i="6"/>
  <c r="R55" i="6"/>
  <c r="X12" i="6"/>
  <c r="X14" i="6"/>
  <c r="X16" i="6"/>
  <c r="B23" i="6"/>
  <c r="W28" i="6"/>
  <c r="Y30" i="6"/>
  <c r="R41" i="6"/>
  <c r="V53" i="6"/>
  <c r="Z55" i="6"/>
  <c r="Q12" i="6"/>
  <c r="Y12" i="6"/>
  <c r="Q14" i="6"/>
  <c r="Y14" i="6"/>
  <c r="Q16" i="6"/>
  <c r="Y16" i="6"/>
  <c r="R28" i="6"/>
  <c r="V39" i="6"/>
  <c r="Z41" i="6"/>
  <c r="S53" i="6"/>
  <c r="B12" i="3"/>
  <c r="B24" i="3"/>
  <c r="AD9" i="3"/>
  <c r="AE9" i="3"/>
  <c r="AF9" i="3"/>
  <c r="AG9" i="3"/>
  <c r="AH9" i="3"/>
  <c r="AI9" i="3"/>
  <c r="AJ9" i="3"/>
  <c r="AK9" i="3"/>
  <c r="AL9" i="3"/>
  <c r="AM9" i="3"/>
  <c r="AN9" i="3"/>
  <c r="AD12" i="3"/>
  <c r="AE12" i="3"/>
  <c r="AF12" i="3"/>
  <c r="AG12" i="3"/>
  <c r="AH12" i="3"/>
  <c r="AI12" i="3"/>
  <c r="AJ12" i="3"/>
  <c r="AK12" i="3"/>
  <c r="AL12" i="3"/>
  <c r="AM12" i="3"/>
  <c r="AN12" i="3"/>
  <c r="AD13" i="3"/>
  <c r="AE13" i="3"/>
  <c r="AF13" i="3"/>
  <c r="AG13" i="3"/>
  <c r="AH13" i="3"/>
  <c r="AI13" i="3"/>
  <c r="AJ13" i="3"/>
  <c r="AK13" i="3"/>
  <c r="AL13" i="3"/>
  <c r="AM13" i="3"/>
  <c r="AN13" i="3"/>
  <c r="AD14" i="3"/>
  <c r="AE14" i="3"/>
  <c r="AF14" i="3"/>
  <c r="AG14" i="3"/>
  <c r="AH14" i="3"/>
  <c r="AI14" i="3"/>
  <c r="AJ14" i="3"/>
  <c r="AK14" i="3"/>
  <c r="AL14" i="3"/>
  <c r="AM14" i="3"/>
  <c r="AN14" i="3"/>
  <c r="AD15" i="3"/>
  <c r="AE15" i="3"/>
  <c r="AF15" i="3"/>
  <c r="AG15" i="3"/>
  <c r="AH15" i="3"/>
  <c r="AI15" i="3"/>
  <c r="AJ15" i="3"/>
  <c r="AK15" i="3"/>
  <c r="AL15" i="3"/>
  <c r="AM15" i="3"/>
  <c r="AN15" i="3"/>
  <c r="AD16" i="3"/>
  <c r="AE16" i="3"/>
  <c r="AF16" i="3"/>
  <c r="AG16" i="3"/>
  <c r="AH16" i="3"/>
  <c r="AI16" i="3"/>
  <c r="AJ16" i="3"/>
  <c r="AK16" i="3"/>
  <c r="AL16" i="3"/>
  <c r="AM16" i="3"/>
  <c r="AN16" i="3"/>
  <c r="AD17" i="3"/>
  <c r="AE17" i="3"/>
  <c r="AF17" i="3"/>
  <c r="AG17" i="3"/>
  <c r="AH17" i="3"/>
  <c r="AI17" i="3"/>
  <c r="AJ17" i="3"/>
  <c r="AK17" i="3"/>
  <c r="AL17" i="3"/>
  <c r="AM17" i="3"/>
  <c r="AN17" i="3"/>
  <c r="AD18" i="3"/>
  <c r="AE18" i="3"/>
  <c r="AF18" i="3"/>
  <c r="AG18" i="3"/>
  <c r="AH18" i="3"/>
  <c r="AI18" i="3"/>
  <c r="AJ18" i="3"/>
  <c r="AK18" i="3"/>
  <c r="AL18" i="3"/>
  <c r="AM18" i="3"/>
  <c r="AN18" i="3"/>
  <c r="C9" i="3"/>
  <c r="A11" i="3"/>
  <c r="A12" i="3"/>
  <c r="A13" i="3"/>
  <c r="A14" i="3"/>
  <c r="A15" i="3"/>
  <c r="A16" i="3"/>
  <c r="A17" i="3"/>
  <c r="A18" i="3"/>
  <c r="A10" i="3"/>
  <c r="I21" i="8" l="1"/>
  <c r="O11" i="7"/>
  <c r="P11" i="7"/>
  <c r="B10" i="15"/>
  <c r="C10" i="15" s="1"/>
  <c r="D10" i="15" s="1"/>
  <c r="O4" i="8"/>
  <c r="B39" i="3"/>
  <c r="B41" i="3" s="1"/>
  <c r="B43" i="3" s="1"/>
  <c r="C37" i="3"/>
  <c r="F21" i="8"/>
  <c r="O14" i="8"/>
  <c r="O15" i="8"/>
  <c r="J21" i="8"/>
  <c r="H21" i="8"/>
  <c r="N21" i="8"/>
  <c r="G21" i="8"/>
  <c r="D21" i="8"/>
  <c r="K21" i="8"/>
  <c r="L21" i="8"/>
  <c r="O11" i="8"/>
  <c r="E21" i="8"/>
  <c r="O3" i="8"/>
  <c r="M21" i="8"/>
  <c r="C21" i="8"/>
  <c r="O13" i="8"/>
  <c r="O9" i="8"/>
  <c r="O7" i="8"/>
  <c r="R37" i="3"/>
  <c r="Z37" i="3"/>
  <c r="V37" i="3"/>
  <c r="Y37" i="3"/>
  <c r="S37" i="3"/>
  <c r="W37" i="3"/>
  <c r="Q37" i="3"/>
  <c r="AB37" i="3"/>
  <c r="AA37" i="3"/>
  <c r="U37" i="3"/>
  <c r="X37" i="3"/>
  <c r="T37" i="3"/>
  <c r="C51" i="3"/>
  <c r="C53" i="3" s="1"/>
  <c r="B25" i="6"/>
  <c r="B27" i="6" s="1"/>
  <c r="B29" i="6" s="1"/>
  <c r="C23" i="6"/>
  <c r="B52" i="6"/>
  <c r="B54" i="6" s="1"/>
  <c r="B56" i="6" s="1"/>
  <c r="C50" i="6"/>
  <c r="B38" i="6"/>
  <c r="B40" i="6" s="1"/>
  <c r="B42" i="6" s="1"/>
  <c r="C36" i="6"/>
  <c r="Z11" i="6"/>
  <c r="R11" i="6"/>
  <c r="J11" i="6"/>
  <c r="Y11" i="6"/>
  <c r="Q11" i="6"/>
  <c r="I11" i="6"/>
  <c r="X11" i="6"/>
  <c r="W11" i="6"/>
  <c r="O11" i="6"/>
  <c r="G11" i="6"/>
  <c r="V11" i="6"/>
  <c r="N11" i="6"/>
  <c r="F11" i="6"/>
  <c r="U11" i="6"/>
  <c r="M11" i="6"/>
  <c r="E11" i="6"/>
  <c r="AB11" i="6"/>
  <c r="T11" i="6"/>
  <c r="L11" i="6"/>
  <c r="D11" i="6"/>
  <c r="C13" i="6"/>
  <c r="AA11" i="6"/>
  <c r="S11" i="6"/>
  <c r="K11" i="6"/>
  <c r="C24" i="3"/>
  <c r="B26" i="3"/>
  <c r="B28" i="3" s="1"/>
  <c r="B30" i="3" s="1"/>
  <c r="B14" i="3"/>
  <c r="B16" i="3" s="1"/>
  <c r="C12" i="3"/>
  <c r="H12" i="3" s="1"/>
  <c r="H37" i="3" l="1"/>
  <c r="I37" i="3"/>
  <c r="J37" i="3"/>
  <c r="C39" i="3"/>
  <c r="K37" i="3"/>
  <c r="M37" i="3"/>
  <c r="D37" i="3"/>
  <c r="L37" i="3"/>
  <c r="E37" i="3"/>
  <c r="F37" i="3"/>
  <c r="N37" i="3"/>
  <c r="G37" i="3"/>
  <c r="O37" i="3"/>
  <c r="K51" i="3"/>
  <c r="U51" i="3"/>
  <c r="L12" i="3"/>
  <c r="W51" i="3"/>
  <c r="Y51" i="3"/>
  <c r="J51" i="3"/>
  <c r="AC37" i="3"/>
  <c r="AA51" i="3"/>
  <c r="Q51" i="3"/>
  <c r="N51" i="3"/>
  <c r="I51" i="3"/>
  <c r="S51" i="3"/>
  <c r="M51" i="3"/>
  <c r="E51" i="3"/>
  <c r="D51" i="3"/>
  <c r="AB51" i="3"/>
  <c r="O51" i="3"/>
  <c r="G51" i="3"/>
  <c r="X51" i="3"/>
  <c r="T51" i="3"/>
  <c r="H51" i="3"/>
  <c r="R51" i="3"/>
  <c r="Z51" i="3"/>
  <c r="L51" i="3"/>
  <c r="V51" i="3"/>
  <c r="F51" i="3"/>
  <c r="W36" i="6"/>
  <c r="O36" i="6"/>
  <c r="G36" i="6"/>
  <c r="V36" i="6"/>
  <c r="N36" i="6"/>
  <c r="F36" i="6"/>
  <c r="U36" i="6"/>
  <c r="M36" i="6"/>
  <c r="E36" i="6"/>
  <c r="C38" i="6"/>
  <c r="AB36" i="6"/>
  <c r="T36" i="6"/>
  <c r="L36" i="6"/>
  <c r="D36" i="6"/>
  <c r="AA36" i="6"/>
  <c r="S36" i="6"/>
  <c r="K36" i="6"/>
  <c r="Y36" i="6"/>
  <c r="Q36" i="6"/>
  <c r="I36" i="6"/>
  <c r="X36" i="6"/>
  <c r="H36" i="6"/>
  <c r="R36" i="6"/>
  <c r="J36" i="6"/>
  <c r="Z36" i="6"/>
  <c r="W50" i="6"/>
  <c r="O50" i="6"/>
  <c r="G50" i="6"/>
  <c r="V50" i="6"/>
  <c r="N50" i="6"/>
  <c r="F50" i="6"/>
  <c r="U50" i="6"/>
  <c r="M50" i="6"/>
  <c r="E50" i="6"/>
  <c r="C52" i="6"/>
  <c r="AB50" i="6"/>
  <c r="T50" i="6"/>
  <c r="L50" i="6"/>
  <c r="D50" i="6"/>
  <c r="AA50" i="6"/>
  <c r="S50" i="6"/>
  <c r="K50" i="6"/>
  <c r="Y50" i="6"/>
  <c r="Q50" i="6"/>
  <c r="I50" i="6"/>
  <c r="X50" i="6"/>
  <c r="H50" i="6"/>
  <c r="Z50" i="6"/>
  <c r="R50" i="6"/>
  <c r="J50" i="6"/>
  <c r="P11" i="6"/>
  <c r="AC11" i="6"/>
  <c r="Z13" i="6"/>
  <c r="R13" i="6"/>
  <c r="J13" i="6"/>
  <c r="Y13" i="6"/>
  <c r="Q13" i="6"/>
  <c r="I13" i="6"/>
  <c r="X13" i="6"/>
  <c r="H13" i="6"/>
  <c r="W13" i="6"/>
  <c r="O13" i="6"/>
  <c r="G13" i="6"/>
  <c r="V13" i="6"/>
  <c r="N13" i="6"/>
  <c r="F13" i="6"/>
  <c r="U13" i="6"/>
  <c r="M13" i="6"/>
  <c r="E13" i="6"/>
  <c r="AB13" i="6"/>
  <c r="T13" i="6"/>
  <c r="L13" i="6"/>
  <c r="D13" i="6"/>
  <c r="C15" i="6"/>
  <c r="AA13" i="6"/>
  <c r="S13" i="6"/>
  <c r="K13" i="6"/>
  <c r="W23" i="6"/>
  <c r="O23" i="6"/>
  <c r="G23" i="6"/>
  <c r="V23" i="6"/>
  <c r="N23" i="6"/>
  <c r="F23" i="6"/>
  <c r="U23" i="6"/>
  <c r="M23" i="6"/>
  <c r="E23" i="6"/>
  <c r="C25" i="6"/>
  <c r="AB23" i="6"/>
  <c r="T23" i="6"/>
  <c r="L23" i="6"/>
  <c r="D23" i="6"/>
  <c r="AA23" i="6"/>
  <c r="S23" i="6"/>
  <c r="K23" i="6"/>
  <c r="Y23" i="6"/>
  <c r="Q23" i="6"/>
  <c r="I23" i="6"/>
  <c r="X23" i="6"/>
  <c r="H23" i="6"/>
  <c r="J23" i="6"/>
  <c r="Z23" i="6"/>
  <c r="R23" i="6"/>
  <c r="C55" i="3"/>
  <c r="M53" i="3"/>
  <c r="AB53" i="3"/>
  <c r="V53" i="3"/>
  <c r="S53" i="3"/>
  <c r="E53" i="3"/>
  <c r="F53" i="3"/>
  <c r="K53" i="3"/>
  <c r="T53" i="3"/>
  <c r="Y53" i="3"/>
  <c r="N53" i="3"/>
  <c r="O53" i="3"/>
  <c r="AA53" i="3"/>
  <c r="Q53" i="3"/>
  <c r="I53" i="3"/>
  <c r="L53" i="3"/>
  <c r="G53" i="3"/>
  <c r="Z53" i="3"/>
  <c r="R53" i="3"/>
  <c r="H53" i="3"/>
  <c r="J53" i="3"/>
  <c r="X53" i="3"/>
  <c r="D53" i="3"/>
  <c r="W53" i="3"/>
  <c r="U53" i="3"/>
  <c r="C14" i="3"/>
  <c r="K14" i="3" s="1"/>
  <c r="H24" i="3"/>
  <c r="C26" i="3"/>
  <c r="J26" i="3" s="1"/>
  <c r="U24" i="3"/>
  <c r="I24" i="3"/>
  <c r="Z24" i="3"/>
  <c r="R24" i="3"/>
  <c r="T24" i="3"/>
  <c r="D24" i="3"/>
  <c r="W24" i="3"/>
  <c r="M24" i="3"/>
  <c r="Y24" i="3"/>
  <c r="X24" i="3"/>
  <c r="AA24" i="3"/>
  <c r="Q24" i="3"/>
  <c r="S24" i="3"/>
  <c r="F24" i="3"/>
  <c r="K24" i="3"/>
  <c r="V24" i="3"/>
  <c r="E24" i="3"/>
  <c r="N24" i="3"/>
  <c r="AB24" i="3"/>
  <c r="J24" i="3"/>
  <c r="L24" i="3"/>
  <c r="G24" i="3"/>
  <c r="O24" i="3"/>
  <c r="F12" i="3"/>
  <c r="K12" i="3"/>
  <c r="I12" i="3"/>
  <c r="X12" i="3"/>
  <c r="Q12" i="3"/>
  <c r="V12" i="3"/>
  <c r="Z12" i="3"/>
  <c r="T12" i="3"/>
  <c r="R12" i="3"/>
  <c r="AB12" i="3"/>
  <c r="W12" i="3"/>
  <c r="U12" i="3"/>
  <c r="AA12" i="3"/>
  <c r="Y12" i="3"/>
  <c r="S12" i="3"/>
  <c r="O12" i="3"/>
  <c r="M12" i="3"/>
  <c r="E12" i="3"/>
  <c r="J12" i="3"/>
  <c r="G12" i="3"/>
  <c r="N12" i="3"/>
  <c r="D12" i="3"/>
  <c r="F14" i="3"/>
  <c r="A6" i="2"/>
  <c r="A5" i="2"/>
  <c r="A4" i="2"/>
  <c r="A3" i="2"/>
  <c r="AB50" i="1"/>
  <c r="AA50" i="1"/>
  <c r="Z50" i="1"/>
  <c r="Y50" i="1"/>
  <c r="W50" i="1"/>
  <c r="V50" i="1"/>
  <c r="U50" i="1"/>
  <c r="T50" i="1"/>
  <c r="S50" i="1"/>
  <c r="R50" i="1"/>
  <c r="Q50" i="1"/>
  <c r="K50" i="1"/>
  <c r="X50" i="1" s="1"/>
  <c r="C49" i="1"/>
  <c r="AB48" i="1"/>
  <c r="AA48" i="1"/>
  <c r="Z48" i="1"/>
  <c r="Y48" i="1"/>
  <c r="X48" i="1"/>
  <c r="W48" i="1"/>
  <c r="V48" i="1"/>
  <c r="U48" i="1"/>
  <c r="T48" i="1"/>
  <c r="S48" i="1"/>
  <c r="R48" i="1"/>
  <c r="Q48" i="1"/>
  <c r="J48" i="1"/>
  <c r="C47" i="1"/>
  <c r="AA47" i="1" s="1"/>
  <c r="AB46" i="1"/>
  <c r="AA46" i="1"/>
  <c r="Z46" i="1"/>
  <c r="Y46" i="1"/>
  <c r="X46" i="1"/>
  <c r="W46" i="1"/>
  <c r="U46" i="1"/>
  <c r="T46" i="1"/>
  <c r="S46" i="1"/>
  <c r="R46" i="1"/>
  <c r="Q46" i="1"/>
  <c r="I46" i="1"/>
  <c r="V46" i="1" s="1"/>
  <c r="C45" i="1"/>
  <c r="AB44" i="1"/>
  <c r="AA44" i="1"/>
  <c r="Z44" i="1"/>
  <c r="Y44" i="1"/>
  <c r="X44" i="1"/>
  <c r="W44" i="1"/>
  <c r="V44" i="1"/>
  <c r="T44" i="1"/>
  <c r="S44" i="1"/>
  <c r="R44" i="1"/>
  <c r="Q44" i="1"/>
  <c r="H44" i="1"/>
  <c r="U44" i="1" s="1"/>
  <c r="C43" i="1"/>
  <c r="AB36" i="1"/>
  <c r="AA36" i="1"/>
  <c r="Z36" i="1"/>
  <c r="Y36" i="1"/>
  <c r="W36" i="1"/>
  <c r="V36" i="1"/>
  <c r="U36" i="1"/>
  <c r="T36" i="1"/>
  <c r="S36" i="1"/>
  <c r="R36" i="1"/>
  <c r="Q36" i="1"/>
  <c r="K36" i="1"/>
  <c r="X36" i="1" s="1"/>
  <c r="C35" i="1"/>
  <c r="H35" i="1" s="1"/>
  <c r="AB34" i="1"/>
  <c r="AA34" i="1"/>
  <c r="Z34" i="1"/>
  <c r="Y34" i="1"/>
  <c r="Y33" i="1" s="1"/>
  <c r="X34" i="1"/>
  <c r="V34" i="1"/>
  <c r="U34" i="1"/>
  <c r="T34" i="1"/>
  <c r="S34" i="1"/>
  <c r="R34" i="1"/>
  <c r="Q34" i="1"/>
  <c r="Q33" i="1" s="1"/>
  <c r="J34" i="1"/>
  <c r="W34" i="1" s="1"/>
  <c r="W33" i="1" s="1"/>
  <c r="M33" i="1"/>
  <c r="C33" i="1"/>
  <c r="N33" i="1" s="1"/>
  <c r="AB32" i="1"/>
  <c r="AA32" i="1"/>
  <c r="Z32" i="1"/>
  <c r="Y32" i="1"/>
  <c r="X32" i="1"/>
  <c r="W32" i="1"/>
  <c r="U32" i="1"/>
  <c r="T32" i="1"/>
  <c r="S32" i="1"/>
  <c r="R32" i="1"/>
  <c r="Q32" i="1"/>
  <c r="Q31" i="1" s="1"/>
  <c r="I32" i="1"/>
  <c r="V32" i="1" s="1"/>
  <c r="M31" i="1"/>
  <c r="C31" i="1"/>
  <c r="O31" i="1" s="1"/>
  <c r="AB30" i="1"/>
  <c r="AA30" i="1"/>
  <c r="Z30" i="1"/>
  <c r="Y30" i="1"/>
  <c r="X30" i="1"/>
  <c r="X29" i="1" s="1"/>
  <c r="W30" i="1"/>
  <c r="V30" i="1"/>
  <c r="T30" i="1"/>
  <c r="S30" i="1"/>
  <c r="R30" i="1"/>
  <c r="Q30" i="1"/>
  <c r="H30" i="1"/>
  <c r="U30" i="1" s="1"/>
  <c r="O29" i="1"/>
  <c r="C29" i="1"/>
  <c r="F22" i="1"/>
  <c r="F2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C13" i="1"/>
  <c r="AC26" i="1" s="1"/>
  <c r="AC40" i="1" s="1"/>
  <c r="P26" i="1"/>
  <c r="AB26" i="1"/>
  <c r="AA26" i="1"/>
  <c r="Z26" i="1"/>
  <c r="Y26" i="1"/>
  <c r="X26" i="1"/>
  <c r="W26" i="1"/>
  <c r="V26" i="1"/>
  <c r="U26" i="1"/>
  <c r="T26" i="1"/>
  <c r="S26" i="1"/>
  <c r="R26" i="1"/>
  <c r="Q26" i="1"/>
  <c r="AB13" i="1"/>
  <c r="AA13" i="1"/>
  <c r="Z13" i="1"/>
  <c r="Y13" i="1"/>
  <c r="X13" i="1"/>
  <c r="W13" i="1"/>
  <c r="V13" i="1"/>
  <c r="U13" i="1"/>
  <c r="T13" i="1"/>
  <c r="S13" i="1"/>
  <c r="R13" i="1"/>
  <c r="Q13" i="1"/>
  <c r="AB2" i="1"/>
  <c r="AA2" i="1"/>
  <c r="Z2" i="1"/>
  <c r="Y2" i="1"/>
  <c r="X2" i="1"/>
  <c r="W2" i="1"/>
  <c r="V2" i="1"/>
  <c r="U2" i="1"/>
  <c r="T2" i="1"/>
  <c r="S2" i="1"/>
  <c r="R2" i="1"/>
  <c r="Q2" i="1"/>
  <c r="R1" i="1"/>
  <c r="S1" i="1"/>
  <c r="T1" i="1"/>
  <c r="U1" i="1"/>
  <c r="V1" i="1"/>
  <c r="W1" i="1"/>
  <c r="X1" i="1"/>
  <c r="Y1" i="1"/>
  <c r="Z1" i="1"/>
  <c r="AA1" i="1"/>
  <c r="AB1" i="1"/>
  <c r="Q1" i="1"/>
  <c r="O26" i="1"/>
  <c r="N26" i="1"/>
  <c r="M26" i="1"/>
  <c r="L26" i="1"/>
  <c r="K26" i="1"/>
  <c r="J26" i="1"/>
  <c r="I26" i="1"/>
  <c r="H26" i="1"/>
  <c r="G26" i="1"/>
  <c r="F26" i="1"/>
  <c r="E26" i="1"/>
  <c r="D26" i="1"/>
  <c r="O13" i="1"/>
  <c r="N13" i="1"/>
  <c r="M13" i="1"/>
  <c r="L13" i="1"/>
  <c r="K13" i="1"/>
  <c r="J13" i="1"/>
  <c r="I13" i="1"/>
  <c r="H13" i="1"/>
  <c r="G13" i="1"/>
  <c r="F13" i="1"/>
  <c r="E13" i="1"/>
  <c r="D13" i="1"/>
  <c r="E2" i="1"/>
  <c r="F2" i="1"/>
  <c r="G2" i="1"/>
  <c r="H2" i="1"/>
  <c r="I2" i="1"/>
  <c r="J2" i="1"/>
  <c r="K2" i="1"/>
  <c r="L2" i="1"/>
  <c r="M2" i="1"/>
  <c r="N2" i="1"/>
  <c r="O2" i="1"/>
  <c r="D2" i="1"/>
  <c r="Q23" i="1"/>
  <c r="R23" i="1"/>
  <c r="S23" i="1"/>
  <c r="T23" i="1"/>
  <c r="V23" i="1"/>
  <c r="W23" i="1"/>
  <c r="Y23" i="1"/>
  <c r="Z23" i="1"/>
  <c r="Z22" i="1" s="1"/>
  <c r="AA23" i="1"/>
  <c r="AA22" i="1" s="1"/>
  <c r="AB23" i="1"/>
  <c r="Q21" i="1"/>
  <c r="R21" i="1"/>
  <c r="S21" i="1"/>
  <c r="T21" i="1"/>
  <c r="V21" i="1"/>
  <c r="X21" i="1"/>
  <c r="Y21" i="1"/>
  <c r="Z21" i="1"/>
  <c r="AA21" i="1"/>
  <c r="AB21" i="1"/>
  <c r="Q19" i="1"/>
  <c r="R19" i="1"/>
  <c r="S19" i="1"/>
  <c r="T19" i="1"/>
  <c r="W19" i="1"/>
  <c r="X19" i="1"/>
  <c r="Y19" i="1"/>
  <c r="Z19" i="1"/>
  <c r="AA19" i="1"/>
  <c r="AB19" i="1"/>
  <c r="U23" i="1"/>
  <c r="U21" i="1"/>
  <c r="U20" i="1" s="1"/>
  <c r="U19" i="1"/>
  <c r="Q17" i="1"/>
  <c r="R17" i="1"/>
  <c r="S17" i="1"/>
  <c r="T17" i="1"/>
  <c r="V17" i="1"/>
  <c r="W17" i="1"/>
  <c r="X17" i="1"/>
  <c r="Y17" i="1"/>
  <c r="Z17" i="1"/>
  <c r="AA17" i="1"/>
  <c r="AB17" i="1"/>
  <c r="Q8" i="1"/>
  <c r="R8" i="1"/>
  <c r="S8" i="1"/>
  <c r="T8" i="1"/>
  <c r="Q10" i="1"/>
  <c r="R10" i="1"/>
  <c r="S10" i="1"/>
  <c r="T10" i="1"/>
  <c r="V10" i="1"/>
  <c r="W10" i="1"/>
  <c r="X10" i="1"/>
  <c r="Y10" i="1"/>
  <c r="Z10" i="1"/>
  <c r="AA10" i="1"/>
  <c r="AB10" i="1"/>
  <c r="U10" i="1"/>
  <c r="V8" i="1"/>
  <c r="W8" i="1"/>
  <c r="X8" i="1"/>
  <c r="Y8" i="1"/>
  <c r="Z8" i="1"/>
  <c r="AA8" i="1"/>
  <c r="AB8" i="1"/>
  <c r="U8" i="1"/>
  <c r="Q6" i="1"/>
  <c r="R6" i="1"/>
  <c r="S6" i="1"/>
  <c r="T6" i="1"/>
  <c r="V6" i="1"/>
  <c r="W6" i="1"/>
  <c r="X6" i="1"/>
  <c r="Y6" i="1"/>
  <c r="Z6" i="1"/>
  <c r="AA6" i="1"/>
  <c r="AB6" i="1"/>
  <c r="U6" i="1"/>
  <c r="P13" i="1"/>
  <c r="K23" i="1"/>
  <c r="X23" i="1" s="1"/>
  <c r="J21" i="1"/>
  <c r="W21" i="1" s="1"/>
  <c r="I19" i="1"/>
  <c r="V19" i="1" s="1"/>
  <c r="H17" i="1"/>
  <c r="U17" i="1" s="1"/>
  <c r="P2" i="1"/>
  <c r="C9" i="1"/>
  <c r="C7" i="1"/>
  <c r="C5" i="1"/>
  <c r="C18" i="1"/>
  <c r="G18" i="1" s="1"/>
  <c r="C20" i="1"/>
  <c r="I20" i="1" s="1"/>
  <c r="C22" i="1"/>
  <c r="M22" i="1" s="1"/>
  <c r="C16" i="1"/>
  <c r="K16" i="1" s="1"/>
  <c r="AA43" i="1" l="1"/>
  <c r="AA49" i="1"/>
  <c r="H16" i="1"/>
  <c r="J20" i="1"/>
  <c r="T18" i="1"/>
  <c r="S18" i="1"/>
  <c r="M18" i="1"/>
  <c r="G22" i="1"/>
  <c r="T45" i="1"/>
  <c r="R18" i="1"/>
  <c r="L18" i="1"/>
  <c r="I22" i="1"/>
  <c r="G31" i="1"/>
  <c r="H33" i="1"/>
  <c r="I39" i="3"/>
  <c r="F39" i="3"/>
  <c r="J39" i="3"/>
  <c r="C41" i="3"/>
  <c r="N39" i="3"/>
  <c r="K39" i="3"/>
  <c r="D39" i="3"/>
  <c r="L39" i="3"/>
  <c r="E39" i="3"/>
  <c r="M39" i="3"/>
  <c r="G39" i="3"/>
  <c r="O39" i="3"/>
  <c r="H39" i="3"/>
  <c r="AA39" i="3"/>
  <c r="S39" i="3"/>
  <c r="U39" i="3"/>
  <c r="X39" i="3"/>
  <c r="AB39" i="3"/>
  <c r="Q39" i="3"/>
  <c r="Y39" i="3"/>
  <c r="R39" i="3"/>
  <c r="V39" i="3"/>
  <c r="Z39" i="3"/>
  <c r="T39" i="3"/>
  <c r="W39" i="3"/>
  <c r="N18" i="1"/>
  <c r="U16" i="1"/>
  <c r="AA18" i="1"/>
  <c r="Q18" i="1"/>
  <c r="K18" i="1"/>
  <c r="H31" i="1"/>
  <c r="I33" i="1"/>
  <c r="D20" i="1"/>
  <c r="P37" i="3"/>
  <c r="Z18" i="1"/>
  <c r="E20" i="1"/>
  <c r="V31" i="1"/>
  <c r="Y31" i="1"/>
  <c r="V7" i="1"/>
  <c r="I7" i="1"/>
  <c r="U7" i="1"/>
  <c r="H7" i="1"/>
  <c r="X7" i="1"/>
  <c r="AB7" i="1"/>
  <c r="T7" i="1"/>
  <c r="O7" i="1"/>
  <c r="G7" i="1"/>
  <c r="AA7" i="1"/>
  <c r="S7" i="1"/>
  <c r="N7" i="1"/>
  <c r="F7" i="1"/>
  <c r="J7" i="1"/>
  <c r="Z7" i="1"/>
  <c r="R7" i="1"/>
  <c r="M7" i="1"/>
  <c r="E7" i="1"/>
  <c r="W7" i="1"/>
  <c r="Y7" i="1"/>
  <c r="Q7" i="1"/>
  <c r="L7" i="1"/>
  <c r="D7" i="1"/>
  <c r="K7" i="1"/>
  <c r="P8" i="6"/>
  <c r="P20" i="6" s="1"/>
  <c r="P33" i="6" s="1"/>
  <c r="P47" i="6" s="1"/>
  <c r="P9" i="3"/>
  <c r="P21" i="3" s="1"/>
  <c r="P34" i="3" s="1"/>
  <c r="P48" i="3" s="1"/>
  <c r="N8" i="6"/>
  <c r="N20" i="6" s="1"/>
  <c r="N33" i="6" s="1"/>
  <c r="N47" i="6" s="1"/>
  <c r="N34" i="3"/>
  <c r="N48" i="3" s="1"/>
  <c r="F8" i="6"/>
  <c r="F20" i="6" s="1"/>
  <c r="F33" i="6" s="1"/>
  <c r="F47" i="6" s="1"/>
  <c r="F34" i="3"/>
  <c r="F48" i="3" s="1"/>
  <c r="S8" i="6"/>
  <c r="S20" i="6" s="1"/>
  <c r="S33" i="6" s="1"/>
  <c r="S47" i="6" s="1"/>
  <c r="S9" i="3"/>
  <c r="S21" i="3" s="1"/>
  <c r="S34" i="3" s="1"/>
  <c r="S48" i="3" s="1"/>
  <c r="AA8" i="6"/>
  <c r="AA20" i="6" s="1"/>
  <c r="AA33" i="6" s="1"/>
  <c r="AA47" i="6" s="1"/>
  <c r="AA9" i="3"/>
  <c r="AA21" i="3" s="1"/>
  <c r="AA34" i="3" s="1"/>
  <c r="AA48" i="3" s="1"/>
  <c r="H22" i="1"/>
  <c r="I35" i="1"/>
  <c r="I49" i="1"/>
  <c r="D8" i="6"/>
  <c r="D20" i="6" s="1"/>
  <c r="D33" i="6" s="1"/>
  <c r="D47" i="6" s="1"/>
  <c r="D34" i="3"/>
  <c r="D48" i="3" s="1"/>
  <c r="Q9" i="3"/>
  <c r="Q21" i="3" s="1"/>
  <c r="Q34" i="3" s="1"/>
  <c r="Q48" i="3" s="1"/>
  <c r="Q8" i="6"/>
  <c r="Q20" i="6" s="1"/>
  <c r="Q33" i="6" s="1"/>
  <c r="Q47" i="6" s="1"/>
  <c r="M8" i="6"/>
  <c r="M20" i="6" s="1"/>
  <c r="M33" i="6" s="1"/>
  <c r="M47" i="6" s="1"/>
  <c r="M34" i="3"/>
  <c r="M48" i="3" s="1"/>
  <c r="T9" i="3"/>
  <c r="T21" i="3" s="1"/>
  <c r="T34" i="3" s="1"/>
  <c r="T48" i="3" s="1"/>
  <c r="T8" i="6"/>
  <c r="T20" i="6" s="1"/>
  <c r="T33" i="6" s="1"/>
  <c r="T47" i="6" s="1"/>
  <c r="J49" i="1"/>
  <c r="G8" i="6"/>
  <c r="G20" i="6" s="1"/>
  <c r="G33" i="6" s="1"/>
  <c r="G47" i="6" s="1"/>
  <c r="G34" i="3"/>
  <c r="G48" i="3" s="1"/>
  <c r="AB8" i="6"/>
  <c r="AB20" i="6" s="1"/>
  <c r="AB33" i="6" s="1"/>
  <c r="AB47" i="6" s="1"/>
  <c r="AB9" i="3"/>
  <c r="AB21" i="3" s="1"/>
  <c r="AB34" i="3" s="1"/>
  <c r="AB48" i="3" s="1"/>
  <c r="M35" i="1"/>
  <c r="K20" i="1"/>
  <c r="N22" i="1"/>
  <c r="N35" i="1"/>
  <c r="X49" i="1"/>
  <c r="Y49" i="1"/>
  <c r="Z9" i="1"/>
  <c r="R9" i="1"/>
  <c r="M9" i="1"/>
  <c r="E9" i="1"/>
  <c r="Y9" i="1"/>
  <c r="Q9" i="1"/>
  <c r="L9" i="1"/>
  <c r="D9" i="1"/>
  <c r="N9" i="1"/>
  <c r="X9" i="1"/>
  <c r="K9" i="1"/>
  <c r="O9" i="1"/>
  <c r="S9" i="1"/>
  <c r="W9" i="1"/>
  <c r="J9" i="1"/>
  <c r="T9" i="1"/>
  <c r="AA9" i="1"/>
  <c r="F9" i="1"/>
  <c r="V9" i="1"/>
  <c r="I9" i="1"/>
  <c r="AB9" i="1"/>
  <c r="G9" i="1"/>
  <c r="U9" i="1"/>
  <c r="H9" i="1"/>
  <c r="R8" i="6"/>
  <c r="R20" i="6" s="1"/>
  <c r="R33" i="6" s="1"/>
  <c r="R47" i="6" s="1"/>
  <c r="R9" i="3"/>
  <c r="R21" i="3" s="1"/>
  <c r="R34" i="3" s="1"/>
  <c r="R48" i="3" s="1"/>
  <c r="U9" i="3"/>
  <c r="U21" i="3" s="1"/>
  <c r="U34" i="3" s="1"/>
  <c r="U48" i="3" s="1"/>
  <c r="U8" i="6"/>
  <c r="U20" i="6" s="1"/>
  <c r="U33" i="6" s="1"/>
  <c r="U47" i="6" s="1"/>
  <c r="K8" i="6"/>
  <c r="K20" i="6" s="1"/>
  <c r="K33" i="6" s="1"/>
  <c r="K47" i="6" s="1"/>
  <c r="K34" i="3"/>
  <c r="K48" i="3" s="1"/>
  <c r="V8" i="6"/>
  <c r="V20" i="6" s="1"/>
  <c r="V33" i="6" s="1"/>
  <c r="V47" i="6" s="1"/>
  <c r="V9" i="3"/>
  <c r="V21" i="3" s="1"/>
  <c r="V34" i="3" s="1"/>
  <c r="V48" i="3" s="1"/>
  <c r="U18" i="1"/>
  <c r="D16" i="1"/>
  <c r="J18" i="1"/>
  <c r="L20" i="1"/>
  <c r="O22" i="1"/>
  <c r="Q49" i="1"/>
  <c r="Z49" i="1"/>
  <c r="Z9" i="3"/>
  <c r="Z21" i="3" s="1"/>
  <c r="Z34" i="3" s="1"/>
  <c r="Z48" i="3" s="1"/>
  <c r="Z8" i="6"/>
  <c r="Z20" i="6" s="1"/>
  <c r="Z33" i="6" s="1"/>
  <c r="Z47" i="6" s="1"/>
  <c r="J8" i="6"/>
  <c r="J20" i="6" s="1"/>
  <c r="J33" i="6" s="1"/>
  <c r="J47" i="6" s="1"/>
  <c r="J34" i="3"/>
  <c r="J48" i="3" s="1"/>
  <c r="W8" i="6"/>
  <c r="W20" i="6" s="1"/>
  <c r="W33" i="6" s="1"/>
  <c r="W47" i="6" s="1"/>
  <c r="W9" i="3"/>
  <c r="W21" i="3" s="1"/>
  <c r="W34" i="3" s="1"/>
  <c r="W48" i="3" s="1"/>
  <c r="Q22" i="1"/>
  <c r="J16" i="1"/>
  <c r="F18" i="1"/>
  <c r="M20" i="1"/>
  <c r="AB29" i="1"/>
  <c r="E31" i="1"/>
  <c r="Q35" i="1"/>
  <c r="T43" i="1"/>
  <c r="AA45" i="1"/>
  <c r="AA51" i="1" s="1"/>
  <c r="H8" i="6"/>
  <c r="H20" i="6" s="1"/>
  <c r="H33" i="6" s="1"/>
  <c r="H47" i="6" s="1"/>
  <c r="H34" i="3"/>
  <c r="H48" i="3" s="1"/>
  <c r="Y9" i="3"/>
  <c r="Y21" i="3" s="1"/>
  <c r="Y34" i="3" s="1"/>
  <c r="Y48" i="3" s="1"/>
  <c r="Y8" i="6"/>
  <c r="Y20" i="6" s="1"/>
  <c r="Y33" i="6" s="1"/>
  <c r="Y47" i="6" s="1"/>
  <c r="O8" i="6"/>
  <c r="O20" i="6" s="1"/>
  <c r="O33" i="6" s="1"/>
  <c r="O47" i="6" s="1"/>
  <c r="O34" i="3"/>
  <c r="O48" i="3" s="1"/>
  <c r="E8" i="6"/>
  <c r="E20" i="6" s="1"/>
  <c r="E33" i="6" s="1"/>
  <c r="E47" i="6" s="1"/>
  <c r="E34" i="3"/>
  <c r="E48" i="3" s="1"/>
  <c r="L8" i="6"/>
  <c r="L20" i="6" s="1"/>
  <c r="L33" i="6" s="1"/>
  <c r="L47" i="6" s="1"/>
  <c r="L34" i="3"/>
  <c r="L48" i="3" s="1"/>
  <c r="I8" i="6"/>
  <c r="I20" i="6" s="1"/>
  <c r="I33" i="6" s="1"/>
  <c r="I47" i="6" s="1"/>
  <c r="I34" i="3"/>
  <c r="I48" i="3" s="1"/>
  <c r="X8" i="6"/>
  <c r="X20" i="6" s="1"/>
  <c r="X33" i="6" s="1"/>
  <c r="X47" i="6" s="1"/>
  <c r="X9" i="3"/>
  <c r="X21" i="3" s="1"/>
  <c r="X34" i="3" s="1"/>
  <c r="X48" i="3" s="1"/>
  <c r="AB22" i="1"/>
  <c r="I16" i="1"/>
  <c r="E18" i="1"/>
  <c r="N20" i="1"/>
  <c r="N29" i="1"/>
  <c r="W29" i="1"/>
  <c r="F31" i="1"/>
  <c r="P12" i="3"/>
  <c r="N14" i="3"/>
  <c r="D14" i="3"/>
  <c r="L14" i="3"/>
  <c r="H14" i="3"/>
  <c r="P51" i="3"/>
  <c r="I14" i="3"/>
  <c r="G14" i="3"/>
  <c r="E14" i="3"/>
  <c r="M14" i="3"/>
  <c r="J14" i="3"/>
  <c r="AC51" i="3"/>
  <c r="O14" i="3"/>
  <c r="C16" i="3"/>
  <c r="AB16" i="3" s="1"/>
  <c r="AC13" i="6"/>
  <c r="P13" i="6"/>
  <c r="AC36" i="6"/>
  <c r="AC23" i="6"/>
  <c r="V25" i="6"/>
  <c r="N25" i="6"/>
  <c r="F25" i="6"/>
  <c r="U25" i="6"/>
  <c r="M25" i="6"/>
  <c r="E25" i="6"/>
  <c r="C27" i="6"/>
  <c r="AB25" i="6"/>
  <c r="T25" i="6"/>
  <c r="L25" i="6"/>
  <c r="D25" i="6"/>
  <c r="AA25" i="6"/>
  <c r="S25" i="6"/>
  <c r="K25" i="6"/>
  <c r="Z25" i="6"/>
  <c r="R25" i="6"/>
  <c r="J25" i="6"/>
  <c r="X25" i="6"/>
  <c r="H25" i="6"/>
  <c r="W25" i="6"/>
  <c r="O25" i="6"/>
  <c r="G25" i="6"/>
  <c r="Y25" i="6"/>
  <c r="Q25" i="6"/>
  <c r="I25" i="6"/>
  <c r="Z15" i="6"/>
  <c r="Z17" i="6" s="1"/>
  <c r="K10" i="4" s="1"/>
  <c r="R15" i="6"/>
  <c r="R17" i="6" s="1"/>
  <c r="C10" i="4" s="1"/>
  <c r="J15" i="6"/>
  <c r="J17" i="6" s="1"/>
  <c r="Y15" i="6"/>
  <c r="Y17" i="6" s="1"/>
  <c r="J10" i="4" s="1"/>
  <c r="Q15" i="6"/>
  <c r="Q17" i="6" s="1"/>
  <c r="B10" i="4" s="1"/>
  <c r="I15" i="6"/>
  <c r="I17" i="6" s="1"/>
  <c r="X15" i="6"/>
  <c r="X17" i="6" s="1"/>
  <c r="I10" i="4" s="1"/>
  <c r="H15" i="6"/>
  <c r="H17" i="6" s="1"/>
  <c r="W15" i="6"/>
  <c r="W17" i="6" s="1"/>
  <c r="H10" i="4" s="1"/>
  <c r="O15" i="6"/>
  <c r="O17" i="6" s="1"/>
  <c r="G15" i="6"/>
  <c r="G17" i="6" s="1"/>
  <c r="V15" i="6"/>
  <c r="V17" i="6" s="1"/>
  <c r="G10" i="4" s="1"/>
  <c r="N15" i="6"/>
  <c r="N17" i="6" s="1"/>
  <c r="F15" i="6"/>
  <c r="F17" i="6" s="1"/>
  <c r="U15" i="6"/>
  <c r="U17" i="6" s="1"/>
  <c r="F10" i="4" s="1"/>
  <c r="M15" i="6"/>
  <c r="M17" i="6" s="1"/>
  <c r="E15" i="6"/>
  <c r="E17" i="6" s="1"/>
  <c r="AB15" i="6"/>
  <c r="AB17" i="6" s="1"/>
  <c r="M10" i="4" s="1"/>
  <c r="T15" i="6"/>
  <c r="T17" i="6" s="1"/>
  <c r="E10" i="4" s="1"/>
  <c r="L15" i="6"/>
  <c r="L17" i="6" s="1"/>
  <c r="D15" i="6"/>
  <c r="AA15" i="6"/>
  <c r="AA17" i="6" s="1"/>
  <c r="L10" i="4" s="1"/>
  <c r="S15" i="6"/>
  <c r="S17" i="6" s="1"/>
  <c r="D10" i="4" s="1"/>
  <c r="K15" i="6"/>
  <c r="K17" i="6" s="1"/>
  <c r="P50" i="6"/>
  <c r="V38" i="6"/>
  <c r="N38" i="6"/>
  <c r="F38" i="6"/>
  <c r="U38" i="6"/>
  <c r="M38" i="6"/>
  <c r="E38" i="6"/>
  <c r="C40" i="6"/>
  <c r="AB38" i="6"/>
  <c r="T38" i="6"/>
  <c r="L38" i="6"/>
  <c r="D38" i="6"/>
  <c r="AA38" i="6"/>
  <c r="S38" i="6"/>
  <c r="K38" i="6"/>
  <c r="Z38" i="6"/>
  <c r="R38" i="6"/>
  <c r="J38" i="6"/>
  <c r="X38" i="6"/>
  <c r="H38" i="6"/>
  <c r="W38" i="6"/>
  <c r="O38" i="6"/>
  <c r="G38" i="6"/>
  <c r="Y38" i="6"/>
  <c r="Q38" i="6"/>
  <c r="I38" i="6"/>
  <c r="P23" i="6"/>
  <c r="AC50" i="6"/>
  <c r="V52" i="6"/>
  <c r="N52" i="6"/>
  <c r="F52" i="6"/>
  <c r="U52" i="6"/>
  <c r="M52" i="6"/>
  <c r="E52" i="6"/>
  <c r="C54" i="6"/>
  <c r="AB52" i="6"/>
  <c r="T52" i="6"/>
  <c r="L52" i="6"/>
  <c r="D52" i="6"/>
  <c r="AA52" i="6"/>
  <c r="S52" i="6"/>
  <c r="K52" i="6"/>
  <c r="Z52" i="6"/>
  <c r="R52" i="6"/>
  <c r="J52" i="6"/>
  <c r="X52" i="6"/>
  <c r="H52" i="6"/>
  <c r="W52" i="6"/>
  <c r="O52" i="6"/>
  <c r="G52" i="6"/>
  <c r="Y52" i="6"/>
  <c r="Q52" i="6"/>
  <c r="I52" i="6"/>
  <c r="P36" i="6"/>
  <c r="Z5" i="1"/>
  <c r="R5" i="1"/>
  <c r="K5" i="1"/>
  <c r="O5" i="1"/>
  <c r="Y5" i="1"/>
  <c r="Q5" i="1"/>
  <c r="L5" i="1"/>
  <c r="N5" i="1"/>
  <c r="X5" i="1"/>
  <c r="E5" i="1"/>
  <c r="M5" i="1"/>
  <c r="W5" i="1"/>
  <c r="F5" i="1"/>
  <c r="V5" i="1"/>
  <c r="G5" i="1"/>
  <c r="U5" i="1"/>
  <c r="H5" i="1"/>
  <c r="D5" i="1"/>
  <c r="AB5" i="1"/>
  <c r="T5" i="1"/>
  <c r="I5" i="1"/>
  <c r="AA5" i="1"/>
  <c r="S5" i="1"/>
  <c r="J5" i="1"/>
  <c r="AC53" i="3"/>
  <c r="M55" i="3"/>
  <c r="L55" i="3"/>
  <c r="C57" i="3"/>
  <c r="U55" i="3"/>
  <c r="J55" i="3"/>
  <c r="R55" i="3"/>
  <c r="H55" i="3"/>
  <c r="V55" i="3"/>
  <c r="F55" i="3"/>
  <c r="AB55" i="3"/>
  <c r="N55" i="3"/>
  <c r="Z55" i="3"/>
  <c r="I55" i="3"/>
  <c r="T55" i="3"/>
  <c r="AA55" i="3"/>
  <c r="D55" i="3"/>
  <c r="G55" i="3"/>
  <c r="K55" i="3"/>
  <c r="Q55" i="3"/>
  <c r="W55" i="3"/>
  <c r="Y55" i="3"/>
  <c r="S55" i="3"/>
  <c r="E55" i="3"/>
  <c r="O55" i="3"/>
  <c r="X55" i="3"/>
  <c r="P53" i="3"/>
  <c r="AC24" i="3"/>
  <c r="C28" i="3"/>
  <c r="J28" i="3" s="1"/>
  <c r="S26" i="3"/>
  <c r="U26" i="3"/>
  <c r="Y26" i="3"/>
  <c r="W26" i="3"/>
  <c r="D26" i="3"/>
  <c r="L26" i="3"/>
  <c r="G26" i="3"/>
  <c r="M26" i="3"/>
  <c r="F26" i="3"/>
  <c r="Q26" i="3"/>
  <c r="AB26" i="3"/>
  <c r="I26" i="3"/>
  <c r="O26" i="3"/>
  <c r="Z26" i="3"/>
  <c r="V26" i="3"/>
  <c r="E26" i="3"/>
  <c r="R26" i="3"/>
  <c r="K26" i="3"/>
  <c r="X26" i="3"/>
  <c r="N26" i="3"/>
  <c r="AA26" i="3"/>
  <c r="T26" i="3"/>
  <c r="H26" i="3"/>
  <c r="AC12" i="3"/>
  <c r="P24" i="3"/>
  <c r="Q14" i="3"/>
  <c r="R14" i="3"/>
  <c r="X14" i="3"/>
  <c r="AB14" i="3"/>
  <c r="Z14" i="3"/>
  <c r="U14" i="3"/>
  <c r="T14" i="3"/>
  <c r="V14" i="3"/>
  <c r="W14" i="3"/>
  <c r="Y14" i="3"/>
  <c r="AA14" i="3"/>
  <c r="S14" i="3"/>
  <c r="M45" i="1"/>
  <c r="T47" i="1"/>
  <c r="E43" i="1"/>
  <c r="W45" i="1"/>
  <c r="O47" i="1"/>
  <c r="R49" i="1"/>
  <c r="O16" i="1"/>
  <c r="Y29" i="1"/>
  <c r="X43" i="1"/>
  <c r="X45" i="1"/>
  <c r="U47" i="1"/>
  <c r="D49" i="1"/>
  <c r="M49" i="1"/>
  <c r="T22" i="1"/>
  <c r="U22" i="1"/>
  <c r="N16" i="1"/>
  <c r="J22" i="1"/>
  <c r="AB33" i="1"/>
  <c r="AB35" i="1"/>
  <c r="U43" i="1"/>
  <c r="G45" i="1"/>
  <c r="Y45" i="1"/>
  <c r="W47" i="1"/>
  <c r="N49" i="1"/>
  <c r="W20" i="1"/>
  <c r="Y18" i="1"/>
  <c r="Q20" i="1"/>
  <c r="S22" i="1"/>
  <c r="X16" i="1"/>
  <c r="Y20" i="1"/>
  <c r="M16" i="1"/>
  <c r="E16" i="1"/>
  <c r="I18" i="1"/>
  <c r="G20" i="1"/>
  <c r="O20" i="1"/>
  <c r="K22" i="1"/>
  <c r="G29" i="1"/>
  <c r="N31" i="1"/>
  <c r="N37" i="1" s="1"/>
  <c r="E33" i="1"/>
  <c r="U33" i="1"/>
  <c r="E35" i="1"/>
  <c r="U35" i="1"/>
  <c r="I43" i="1"/>
  <c r="Q43" i="1"/>
  <c r="Z43" i="1"/>
  <c r="H45" i="1"/>
  <c r="Q45" i="1"/>
  <c r="Z45" i="1"/>
  <c r="H47" i="1"/>
  <c r="J47" i="1"/>
  <c r="X47" i="1"/>
  <c r="F49" i="1"/>
  <c r="O49" i="1"/>
  <c r="M43" i="1"/>
  <c r="M47" i="1"/>
  <c r="N43" i="1"/>
  <c r="N45" i="1"/>
  <c r="N47" i="1"/>
  <c r="V29" i="1"/>
  <c r="W43" i="1"/>
  <c r="O45" i="1"/>
  <c r="E29" i="1"/>
  <c r="F43" i="1"/>
  <c r="F45" i="1"/>
  <c r="U45" i="1"/>
  <c r="F47" i="1"/>
  <c r="F16" i="1"/>
  <c r="Q29" i="1"/>
  <c r="O33" i="1"/>
  <c r="O35" i="1"/>
  <c r="G43" i="1"/>
  <c r="Y43" i="1"/>
  <c r="V45" i="1"/>
  <c r="G47" i="1"/>
  <c r="V47" i="1"/>
  <c r="E49" i="1"/>
  <c r="T49" i="1"/>
  <c r="X18" i="1"/>
  <c r="R22" i="1"/>
  <c r="W16" i="1"/>
  <c r="X20" i="1"/>
  <c r="L16" i="1"/>
  <c r="D18" i="1"/>
  <c r="H18" i="1"/>
  <c r="H20" i="1"/>
  <c r="D22" i="1"/>
  <c r="L22" i="1"/>
  <c r="I29" i="1"/>
  <c r="W31" i="1"/>
  <c r="F33" i="1"/>
  <c r="V33" i="1"/>
  <c r="F35" i="1"/>
  <c r="V35" i="1"/>
  <c r="J43" i="1"/>
  <c r="R43" i="1"/>
  <c r="J45" i="1"/>
  <c r="R45" i="1"/>
  <c r="I47" i="1"/>
  <c r="Q47" i="1"/>
  <c r="Y47" i="1"/>
  <c r="G49" i="1"/>
  <c r="U49" i="1"/>
  <c r="D43" i="1"/>
  <c r="D45" i="1"/>
  <c r="D47" i="1"/>
  <c r="AB47" i="1"/>
  <c r="O43" i="1"/>
  <c r="E45" i="1"/>
  <c r="E47" i="1"/>
  <c r="L49" i="1"/>
  <c r="G16" i="1"/>
  <c r="U29" i="1"/>
  <c r="V43" i="1"/>
  <c r="AB49" i="1"/>
  <c r="Y16" i="1"/>
  <c r="F29" i="1"/>
  <c r="AB18" i="1"/>
  <c r="V20" i="1"/>
  <c r="O18" i="1"/>
  <c r="E22" i="1"/>
  <c r="M29" i="1"/>
  <c r="M37" i="1" s="1"/>
  <c r="AB31" i="1"/>
  <c r="U31" i="1"/>
  <c r="X31" i="1"/>
  <c r="G33" i="1"/>
  <c r="X33" i="1"/>
  <c r="G35" i="1"/>
  <c r="Y35" i="1"/>
  <c r="W35" i="1"/>
  <c r="L43" i="1"/>
  <c r="AB43" i="1"/>
  <c r="L45" i="1"/>
  <c r="AB45" i="1"/>
  <c r="L47" i="1"/>
  <c r="R47" i="1"/>
  <c r="Z47" i="1"/>
  <c r="H49" i="1"/>
  <c r="V49" i="1"/>
  <c r="W49" i="1"/>
  <c r="H43" i="1"/>
  <c r="I45" i="1"/>
  <c r="K43" i="1"/>
  <c r="S43" i="1"/>
  <c r="K45" i="1"/>
  <c r="S45" i="1"/>
  <c r="K47" i="1"/>
  <c r="S47" i="1"/>
  <c r="K49" i="1"/>
  <c r="S49" i="1"/>
  <c r="H29" i="1"/>
  <c r="X35" i="1"/>
  <c r="J29" i="1"/>
  <c r="R29" i="1"/>
  <c r="Z29" i="1"/>
  <c r="J31" i="1"/>
  <c r="R31" i="1"/>
  <c r="Z31" i="1"/>
  <c r="J33" i="1"/>
  <c r="R33" i="1"/>
  <c r="Z33" i="1"/>
  <c r="J35" i="1"/>
  <c r="R35" i="1"/>
  <c r="Z35" i="1"/>
  <c r="K29" i="1"/>
  <c r="S29" i="1"/>
  <c r="AA29" i="1"/>
  <c r="K31" i="1"/>
  <c r="S31" i="1"/>
  <c r="AA31" i="1"/>
  <c r="K33" i="1"/>
  <c r="S33" i="1"/>
  <c r="AA33" i="1"/>
  <c r="K35" i="1"/>
  <c r="S35" i="1"/>
  <c r="AA35" i="1"/>
  <c r="I31" i="1"/>
  <c r="D29" i="1"/>
  <c r="L29" i="1"/>
  <c r="T29" i="1"/>
  <c r="D31" i="1"/>
  <c r="L31" i="1"/>
  <c r="T31" i="1"/>
  <c r="D33" i="1"/>
  <c r="L33" i="1"/>
  <c r="T33" i="1"/>
  <c r="D35" i="1"/>
  <c r="L35" i="1"/>
  <c r="T35" i="1"/>
  <c r="AB16" i="1"/>
  <c r="T16" i="1"/>
  <c r="AB20" i="1"/>
  <c r="AA16" i="1"/>
  <c r="S16" i="1"/>
  <c r="W18" i="1"/>
  <c r="AA20" i="1"/>
  <c r="S20" i="1"/>
  <c r="W22" i="1"/>
  <c r="V16" i="1"/>
  <c r="Q16" i="1"/>
  <c r="Y22" i="1"/>
  <c r="T20" i="1"/>
  <c r="X22" i="1"/>
  <c r="Z16" i="1"/>
  <c r="R16" i="1"/>
  <c r="V18" i="1"/>
  <c r="Z20" i="1"/>
  <c r="R20" i="1"/>
  <c r="V22" i="1"/>
  <c r="Y51" i="1" l="1"/>
  <c r="J6" i="2"/>
  <c r="P39" i="3"/>
  <c r="N10" i="4"/>
  <c r="J41" i="3"/>
  <c r="C43" i="3"/>
  <c r="K41" i="3"/>
  <c r="O41" i="3"/>
  <c r="D41" i="3"/>
  <c r="L41" i="3"/>
  <c r="G41" i="3"/>
  <c r="E41" i="3"/>
  <c r="M41" i="3"/>
  <c r="F41" i="3"/>
  <c r="N41" i="3"/>
  <c r="H41" i="3"/>
  <c r="I41" i="3"/>
  <c r="R41" i="3"/>
  <c r="U41" i="3"/>
  <c r="AA41" i="3"/>
  <c r="X41" i="3"/>
  <c r="S41" i="3"/>
  <c r="V41" i="3"/>
  <c r="AB41" i="3"/>
  <c r="Y41" i="3"/>
  <c r="Q41" i="3"/>
  <c r="W41" i="3"/>
  <c r="T41" i="3"/>
  <c r="Z41" i="3"/>
  <c r="Y11" i="1"/>
  <c r="J3" i="2" s="1"/>
  <c r="Q37" i="1"/>
  <c r="B5" i="2" s="1"/>
  <c r="AC39" i="3"/>
  <c r="H37" i="1"/>
  <c r="L6" i="2"/>
  <c r="Y37" i="1"/>
  <c r="J5" i="2" s="1"/>
  <c r="S11" i="1"/>
  <c r="D3" i="2" s="1"/>
  <c r="AA11" i="1"/>
  <c r="L3" i="2" s="1"/>
  <c r="V11" i="1"/>
  <c r="G3" i="2" s="1"/>
  <c r="AB37" i="1"/>
  <c r="M5" i="2" s="1"/>
  <c r="X51" i="1"/>
  <c r="R51" i="1"/>
  <c r="AB11" i="1"/>
  <c r="M3" i="2" s="1"/>
  <c r="Z51" i="1"/>
  <c r="U37" i="1"/>
  <c r="F5" i="2" s="1"/>
  <c r="D16" i="3"/>
  <c r="D18" i="3" s="1"/>
  <c r="G16" i="3"/>
  <c r="G18" i="3" s="1"/>
  <c r="X16" i="3"/>
  <c r="X18" i="3" s="1"/>
  <c r="I4" i="4" s="1"/>
  <c r="O16" i="3"/>
  <c r="O18" i="3" s="1"/>
  <c r="R16" i="3"/>
  <c r="R18" i="3" s="1"/>
  <c r="C4" i="4" s="1"/>
  <c r="J16" i="3"/>
  <c r="J18" i="3" s="1"/>
  <c r="AB18" i="3"/>
  <c r="M4" i="4" s="1"/>
  <c r="V16" i="3"/>
  <c r="V18" i="3" s="1"/>
  <c r="G4" i="4" s="1"/>
  <c r="K16" i="3"/>
  <c r="K18" i="3" s="1"/>
  <c r="Z16" i="3"/>
  <c r="Z18" i="3" s="1"/>
  <c r="K4" i="4" s="1"/>
  <c r="T16" i="3"/>
  <c r="T18" i="3" s="1"/>
  <c r="E4" i="4" s="1"/>
  <c r="M16" i="3"/>
  <c r="M18" i="3" s="1"/>
  <c r="U16" i="3"/>
  <c r="U18" i="3" s="1"/>
  <c r="F4" i="4" s="1"/>
  <c r="L16" i="3"/>
  <c r="L18" i="3" s="1"/>
  <c r="E16" i="3"/>
  <c r="E18" i="3" s="1"/>
  <c r="H16" i="3"/>
  <c r="H18" i="3" s="1"/>
  <c r="F16" i="3"/>
  <c r="F18" i="3" s="1"/>
  <c r="Y16" i="3"/>
  <c r="Y18" i="3" s="1"/>
  <c r="J4" i="4" s="1"/>
  <c r="I16" i="3"/>
  <c r="I18" i="3" s="1"/>
  <c r="N16" i="3"/>
  <c r="N18" i="3" s="1"/>
  <c r="AA16" i="3"/>
  <c r="AA18" i="3" s="1"/>
  <c r="L4" i="4" s="1"/>
  <c r="W16" i="3"/>
  <c r="W18" i="3" s="1"/>
  <c r="H4" i="4" s="1"/>
  <c r="W37" i="1"/>
  <c r="H5" i="2" s="1"/>
  <c r="AC9" i="1"/>
  <c r="R11" i="1"/>
  <c r="C3" i="2" s="1"/>
  <c r="X11" i="1"/>
  <c r="I3" i="2" s="1"/>
  <c r="Z11" i="1"/>
  <c r="K3" i="2" s="1"/>
  <c r="U11" i="1"/>
  <c r="F3" i="2" s="1"/>
  <c r="P47" i="1"/>
  <c r="AC43" i="1"/>
  <c r="U51" i="1"/>
  <c r="P49" i="1"/>
  <c r="Q11" i="1"/>
  <c r="B3" i="2" s="1"/>
  <c r="AC7" i="1"/>
  <c r="O37" i="1"/>
  <c r="O51" i="1"/>
  <c r="O53" i="1" s="1"/>
  <c r="V37" i="1"/>
  <c r="G5" i="2" s="1"/>
  <c r="E51" i="1"/>
  <c r="P14" i="3"/>
  <c r="X37" i="1"/>
  <c r="I5" i="2" s="1"/>
  <c r="L51" i="1"/>
  <c r="AB51" i="1"/>
  <c r="J51" i="1"/>
  <c r="J53" i="1" s="1"/>
  <c r="T51" i="1"/>
  <c r="T11" i="1"/>
  <c r="E3" i="2" s="1"/>
  <c r="W11" i="1"/>
  <c r="H3" i="2" s="1"/>
  <c r="Q16" i="3"/>
  <c r="Q18" i="3" s="1"/>
  <c r="B4" i="4" s="1"/>
  <c r="S16" i="3"/>
  <c r="S18" i="3" s="1"/>
  <c r="D4" i="4" s="1"/>
  <c r="AC15" i="6"/>
  <c r="AC17" i="6" s="1"/>
  <c r="P38" i="6"/>
  <c r="U27" i="6"/>
  <c r="M27" i="6"/>
  <c r="E27" i="6"/>
  <c r="C29" i="6"/>
  <c r="AB27" i="6"/>
  <c r="T27" i="6"/>
  <c r="L27" i="6"/>
  <c r="D27" i="6"/>
  <c r="AA27" i="6"/>
  <c r="S27" i="6"/>
  <c r="K27" i="6"/>
  <c r="Z27" i="6"/>
  <c r="R27" i="6"/>
  <c r="J27" i="6"/>
  <c r="Y27" i="6"/>
  <c r="Q27" i="6"/>
  <c r="I27" i="6"/>
  <c r="W27" i="6"/>
  <c r="O27" i="6"/>
  <c r="G27" i="6"/>
  <c r="V27" i="6"/>
  <c r="N27" i="6"/>
  <c r="F27" i="6"/>
  <c r="X27" i="6"/>
  <c r="H27" i="6"/>
  <c r="P52" i="6"/>
  <c r="P15" i="6"/>
  <c r="P17" i="6" s="1"/>
  <c r="D17" i="6"/>
  <c r="U54" i="6"/>
  <c r="M54" i="6"/>
  <c r="E54" i="6"/>
  <c r="C56" i="6"/>
  <c r="AB54" i="6"/>
  <c r="T54" i="6"/>
  <c r="L54" i="6"/>
  <c r="D54" i="6"/>
  <c r="AA54" i="6"/>
  <c r="S54" i="6"/>
  <c r="K54" i="6"/>
  <c r="Z54" i="6"/>
  <c r="R54" i="6"/>
  <c r="J54" i="6"/>
  <c r="Y54" i="6"/>
  <c r="Q54" i="6"/>
  <c r="I54" i="6"/>
  <c r="W54" i="6"/>
  <c r="O54" i="6"/>
  <c r="G54" i="6"/>
  <c r="V54" i="6"/>
  <c r="N54" i="6"/>
  <c r="F54" i="6"/>
  <c r="X54" i="6"/>
  <c r="H54" i="6"/>
  <c r="AC38" i="6"/>
  <c r="AC25" i="6"/>
  <c r="AC52" i="6"/>
  <c r="U40" i="6"/>
  <c r="M40" i="6"/>
  <c r="E40" i="6"/>
  <c r="C42" i="6"/>
  <c r="AB40" i="6"/>
  <c r="T40" i="6"/>
  <c r="L40" i="6"/>
  <c r="D40" i="6"/>
  <c r="AA40" i="6"/>
  <c r="S40" i="6"/>
  <c r="K40" i="6"/>
  <c r="Z40" i="6"/>
  <c r="R40" i="6"/>
  <c r="J40" i="6"/>
  <c r="Y40" i="6"/>
  <c r="Q40" i="6"/>
  <c r="I40" i="6"/>
  <c r="W40" i="6"/>
  <c r="O40" i="6"/>
  <c r="G40" i="6"/>
  <c r="V40" i="6"/>
  <c r="N40" i="6"/>
  <c r="F40" i="6"/>
  <c r="X40" i="6"/>
  <c r="H40" i="6"/>
  <c r="P25" i="6"/>
  <c r="J57" i="3"/>
  <c r="J59" i="3" s="1"/>
  <c r="M57" i="3"/>
  <c r="M59" i="3" s="1"/>
  <c r="AB57" i="3"/>
  <c r="AB59" i="3" s="1"/>
  <c r="M7" i="4" s="1"/>
  <c r="AA57" i="3"/>
  <c r="AA59" i="3" s="1"/>
  <c r="L7" i="4" s="1"/>
  <c r="I57" i="3"/>
  <c r="I59" i="3" s="1"/>
  <c r="U57" i="3"/>
  <c r="U59" i="3" s="1"/>
  <c r="F7" i="4" s="1"/>
  <c r="O57" i="3"/>
  <c r="O59" i="3" s="1"/>
  <c r="Z57" i="3"/>
  <c r="Z59" i="3" s="1"/>
  <c r="K7" i="4" s="1"/>
  <c r="X57" i="3"/>
  <c r="X59" i="3" s="1"/>
  <c r="I7" i="4" s="1"/>
  <c r="R57" i="3"/>
  <c r="R59" i="3" s="1"/>
  <c r="C7" i="4" s="1"/>
  <c r="S57" i="3"/>
  <c r="S59" i="3" s="1"/>
  <c r="D7" i="4" s="1"/>
  <c r="D57" i="3"/>
  <c r="D59" i="3" s="1"/>
  <c r="F57" i="3"/>
  <c r="F59" i="3" s="1"/>
  <c r="G57" i="3"/>
  <c r="G59" i="3" s="1"/>
  <c r="E57" i="3"/>
  <c r="E59" i="3" s="1"/>
  <c r="T57" i="3"/>
  <c r="T59" i="3" s="1"/>
  <c r="E7" i="4" s="1"/>
  <c r="Y57" i="3"/>
  <c r="Y59" i="3" s="1"/>
  <c r="J7" i="4" s="1"/>
  <c r="H57" i="3"/>
  <c r="H59" i="3" s="1"/>
  <c r="L57" i="3"/>
  <c r="L59" i="3" s="1"/>
  <c r="N57" i="3"/>
  <c r="N59" i="3" s="1"/>
  <c r="K57" i="3"/>
  <c r="K59" i="3" s="1"/>
  <c r="Q57" i="3"/>
  <c r="W57" i="3"/>
  <c r="W59" i="3" s="1"/>
  <c r="H7" i="4" s="1"/>
  <c r="V57" i="3"/>
  <c r="V59" i="3" s="1"/>
  <c r="G7" i="4" s="1"/>
  <c r="P55" i="3"/>
  <c r="AC55" i="3"/>
  <c r="C30" i="3"/>
  <c r="Q28" i="3"/>
  <c r="X28" i="3"/>
  <c r="T28" i="3"/>
  <c r="W28" i="3"/>
  <c r="R28" i="3"/>
  <c r="M28" i="3"/>
  <c r="D28" i="3"/>
  <c r="S28" i="3"/>
  <c r="K28" i="3"/>
  <c r="U28" i="3"/>
  <c r="I28" i="3"/>
  <c r="L28" i="3"/>
  <c r="H28" i="3"/>
  <c r="G28" i="3"/>
  <c r="AA28" i="3"/>
  <c r="O28" i="3"/>
  <c r="V28" i="3"/>
  <c r="Y28" i="3"/>
  <c r="AB28" i="3"/>
  <c r="Z28" i="3"/>
  <c r="E28" i="3"/>
  <c r="F28" i="3"/>
  <c r="N28" i="3"/>
  <c r="P26" i="3"/>
  <c r="AC14" i="3"/>
  <c r="AC26" i="3"/>
  <c r="AC45" i="1"/>
  <c r="AC31" i="1"/>
  <c r="Q51" i="1"/>
  <c r="D51" i="1"/>
  <c r="N51" i="1"/>
  <c r="P43" i="1"/>
  <c r="F51" i="1"/>
  <c r="S24" i="1"/>
  <c r="D4" i="2" s="1"/>
  <c r="AC35" i="1"/>
  <c r="AC49" i="1"/>
  <c r="I51" i="1"/>
  <c r="E37" i="1"/>
  <c r="S37" i="1"/>
  <c r="D5" i="2" s="1"/>
  <c r="V51" i="1"/>
  <c r="W24" i="1"/>
  <c r="H4" i="2" s="1"/>
  <c r="K51" i="1"/>
  <c r="G51" i="1"/>
  <c r="Y24" i="1"/>
  <c r="J4" i="2" s="1"/>
  <c r="AC33" i="1"/>
  <c r="AC29" i="1"/>
  <c r="H51" i="1"/>
  <c r="F37" i="1"/>
  <c r="M51" i="1"/>
  <c r="I37" i="1"/>
  <c r="AC47" i="1"/>
  <c r="W51" i="1"/>
  <c r="G37" i="1"/>
  <c r="P45" i="1"/>
  <c r="S51" i="1"/>
  <c r="P31" i="1"/>
  <c r="K37" i="1"/>
  <c r="T37" i="1"/>
  <c r="E5" i="2" s="1"/>
  <c r="P35" i="1"/>
  <c r="L37" i="1"/>
  <c r="Z37" i="1"/>
  <c r="K5" i="2" s="1"/>
  <c r="D37" i="1"/>
  <c r="P29" i="1"/>
  <c r="R37" i="1"/>
  <c r="C5" i="2" s="1"/>
  <c r="J37" i="1"/>
  <c r="P33" i="1"/>
  <c r="AA37" i="1"/>
  <c r="L5" i="2" s="1"/>
  <c r="G11" i="1"/>
  <c r="Z24" i="1"/>
  <c r="K4" i="2" s="1"/>
  <c r="AA24" i="1"/>
  <c r="L4" i="2" s="1"/>
  <c r="AC16" i="1"/>
  <c r="U24" i="1"/>
  <c r="F4" i="2" s="1"/>
  <c r="V24" i="1"/>
  <c r="G4" i="2" s="1"/>
  <c r="AB24" i="1"/>
  <c r="M4" i="2" s="1"/>
  <c r="R24" i="1"/>
  <c r="C4" i="2" s="1"/>
  <c r="X24" i="1"/>
  <c r="I4" i="2" s="1"/>
  <c r="AC22" i="1"/>
  <c r="T24" i="1"/>
  <c r="E4" i="2" s="1"/>
  <c r="AC20" i="1"/>
  <c r="AC18" i="1"/>
  <c r="Q24" i="1"/>
  <c r="B4" i="2" s="1"/>
  <c r="AC5" i="1"/>
  <c r="D24" i="1"/>
  <c r="P16" i="1"/>
  <c r="O24" i="1"/>
  <c r="M24" i="1"/>
  <c r="D11" i="1"/>
  <c r="P5" i="1"/>
  <c r="F11" i="1"/>
  <c r="F24" i="1"/>
  <c r="G24" i="1"/>
  <c r="P7" i="1"/>
  <c r="P22" i="1"/>
  <c r="P18" i="1"/>
  <c r="K24" i="1"/>
  <c r="E11" i="1"/>
  <c r="L24" i="1"/>
  <c r="I24" i="1"/>
  <c r="J24" i="1"/>
  <c r="E24" i="1"/>
  <c r="H24" i="1"/>
  <c r="P9" i="1"/>
  <c r="P20" i="1"/>
  <c r="N24" i="1"/>
  <c r="N11" i="1"/>
  <c r="M11" i="1"/>
  <c r="O11" i="1"/>
  <c r="L11" i="1"/>
  <c r="J11" i="1"/>
  <c r="I11" i="1"/>
  <c r="H11" i="1"/>
  <c r="K11" i="1"/>
  <c r="AC37" i="1" l="1"/>
  <c r="AA53" i="1"/>
  <c r="L45" i="3"/>
  <c r="L61" i="3" s="1"/>
  <c r="N4" i="4"/>
  <c r="L53" i="1"/>
  <c r="I6" i="2"/>
  <c r="I8" i="2" s="1"/>
  <c r="X53" i="1"/>
  <c r="B6" i="2"/>
  <c r="B8" i="2" s="1"/>
  <c r="B4" i="7" s="1"/>
  <c r="Q53" i="1"/>
  <c r="P41" i="3"/>
  <c r="Y53" i="1"/>
  <c r="G45" i="3"/>
  <c r="M6" i="2"/>
  <c r="AB53" i="1"/>
  <c r="C6" i="2"/>
  <c r="C8" i="2" s="1"/>
  <c r="R53" i="1"/>
  <c r="I53" i="1"/>
  <c r="H6" i="2"/>
  <c r="W53" i="1"/>
  <c r="D6" i="2"/>
  <c r="D8" i="2" s="1"/>
  <c r="D4" i="7" s="1"/>
  <c r="S53" i="1"/>
  <c r="H53" i="1"/>
  <c r="G53" i="1"/>
  <c r="F45" i="3"/>
  <c r="F61" i="3" s="1"/>
  <c r="K43" i="3"/>
  <c r="K45" i="3" s="1"/>
  <c r="K61" i="3" s="1"/>
  <c r="H43" i="3"/>
  <c r="D43" i="3"/>
  <c r="D45" i="3" s="1"/>
  <c r="D61" i="3" s="1"/>
  <c r="L43" i="3"/>
  <c r="E43" i="3"/>
  <c r="M43" i="3"/>
  <c r="F43" i="3"/>
  <c r="N43" i="3"/>
  <c r="N45" i="3" s="1"/>
  <c r="N61" i="3" s="1"/>
  <c r="G43" i="3"/>
  <c r="O43" i="3"/>
  <c r="O45" i="3" s="1"/>
  <c r="O61" i="3" s="1"/>
  <c r="I43" i="3"/>
  <c r="I45" i="3" s="1"/>
  <c r="I61" i="3" s="1"/>
  <c r="J43" i="3"/>
  <c r="R43" i="3"/>
  <c r="R45" i="3" s="1"/>
  <c r="C6" i="4" s="1"/>
  <c r="U43" i="3"/>
  <c r="U45" i="3" s="1"/>
  <c r="F6" i="4" s="1"/>
  <c r="T43" i="3"/>
  <c r="T45" i="3" s="1"/>
  <c r="E6" i="4" s="1"/>
  <c r="AA43" i="3"/>
  <c r="AA45" i="3" s="1"/>
  <c r="L6" i="4" s="1"/>
  <c r="V43" i="3"/>
  <c r="V45" i="3" s="1"/>
  <c r="G6" i="4" s="1"/>
  <c r="X43" i="3"/>
  <c r="X45" i="3" s="1"/>
  <c r="I6" i="4" s="1"/>
  <c r="Y43" i="3"/>
  <c r="Y45" i="3" s="1"/>
  <c r="J6" i="4" s="1"/>
  <c r="AB43" i="3"/>
  <c r="AB45" i="3" s="1"/>
  <c r="M6" i="4" s="1"/>
  <c r="S43" i="3"/>
  <c r="S45" i="3" s="1"/>
  <c r="D6" i="4" s="1"/>
  <c r="Q43" i="3"/>
  <c r="Q45" i="3" s="1"/>
  <c r="B6" i="4" s="1"/>
  <c r="W43" i="3"/>
  <c r="W45" i="3" s="1"/>
  <c r="H6" i="4" s="1"/>
  <c r="Z43" i="3"/>
  <c r="Z45" i="3" s="1"/>
  <c r="K6" i="4" s="1"/>
  <c r="G6" i="2"/>
  <c r="V53" i="1"/>
  <c r="AC41" i="3"/>
  <c r="K53" i="1"/>
  <c r="E53" i="1"/>
  <c r="M45" i="3"/>
  <c r="M61" i="3" s="1"/>
  <c r="J45" i="3"/>
  <c r="N53" i="1"/>
  <c r="D53" i="1"/>
  <c r="M53" i="1"/>
  <c r="F53" i="1"/>
  <c r="E6" i="2"/>
  <c r="T53" i="1"/>
  <c r="F6" i="2"/>
  <c r="F8" i="2" s="1"/>
  <c r="F4" i="7" s="1"/>
  <c r="U53" i="1"/>
  <c r="K6" i="2"/>
  <c r="K8" i="2" s="1"/>
  <c r="K4" i="7" s="1"/>
  <c r="Z53" i="1"/>
  <c r="E45" i="3"/>
  <c r="E61" i="3" s="1"/>
  <c r="J8" i="2"/>
  <c r="K6" i="11" s="1"/>
  <c r="J17" i="4" s="1"/>
  <c r="N5" i="2"/>
  <c r="E8" i="2"/>
  <c r="F5" i="11" s="1"/>
  <c r="AC51" i="1"/>
  <c r="AC16" i="3"/>
  <c r="AC18" i="3" s="1"/>
  <c r="P16" i="3"/>
  <c r="P18" i="3" s="1"/>
  <c r="G8" i="2"/>
  <c r="L8" i="2"/>
  <c r="AC11" i="1"/>
  <c r="N4" i="2"/>
  <c r="H8" i="2"/>
  <c r="I6" i="11" s="1"/>
  <c r="AB29" i="6"/>
  <c r="AB31" i="6" s="1"/>
  <c r="M11" i="4" s="1"/>
  <c r="T29" i="6"/>
  <c r="T31" i="6" s="1"/>
  <c r="E11" i="4" s="1"/>
  <c r="L29" i="6"/>
  <c r="L31" i="6" s="1"/>
  <c r="D29" i="6"/>
  <c r="D31" i="6" s="1"/>
  <c r="AA29" i="6"/>
  <c r="AA31" i="6" s="1"/>
  <c r="L11" i="4" s="1"/>
  <c r="S29" i="6"/>
  <c r="S31" i="6" s="1"/>
  <c r="D11" i="4" s="1"/>
  <c r="K29" i="6"/>
  <c r="K31" i="6" s="1"/>
  <c r="Z29" i="6"/>
  <c r="Z31" i="6" s="1"/>
  <c r="K11" i="4" s="1"/>
  <c r="R29" i="6"/>
  <c r="R31" i="6" s="1"/>
  <c r="C11" i="4" s="1"/>
  <c r="J29" i="6"/>
  <c r="J31" i="6" s="1"/>
  <c r="Y29" i="6"/>
  <c r="Y31" i="6" s="1"/>
  <c r="J11" i="4" s="1"/>
  <c r="Q29" i="6"/>
  <c r="Q31" i="6" s="1"/>
  <c r="B11" i="4" s="1"/>
  <c r="I29" i="6"/>
  <c r="I31" i="6" s="1"/>
  <c r="X29" i="6"/>
  <c r="X31" i="6" s="1"/>
  <c r="I11" i="4" s="1"/>
  <c r="H29" i="6"/>
  <c r="H31" i="6" s="1"/>
  <c r="V29" i="6"/>
  <c r="V31" i="6" s="1"/>
  <c r="G11" i="4" s="1"/>
  <c r="N29" i="6"/>
  <c r="N31" i="6" s="1"/>
  <c r="F29" i="6"/>
  <c r="F31" i="6" s="1"/>
  <c r="U29" i="6"/>
  <c r="U31" i="6" s="1"/>
  <c r="F11" i="4" s="1"/>
  <c r="M29" i="6"/>
  <c r="M31" i="6" s="1"/>
  <c r="E29" i="6"/>
  <c r="E31" i="6" s="1"/>
  <c r="W29" i="6"/>
  <c r="W31" i="6" s="1"/>
  <c r="H11" i="4" s="1"/>
  <c r="O29" i="6"/>
  <c r="O31" i="6" s="1"/>
  <c r="G29" i="6"/>
  <c r="G31" i="6" s="1"/>
  <c r="AC40" i="6"/>
  <c r="AB56" i="6"/>
  <c r="AB58" i="6" s="1"/>
  <c r="M13" i="4" s="1"/>
  <c r="T56" i="6"/>
  <c r="T58" i="6" s="1"/>
  <c r="E13" i="4" s="1"/>
  <c r="L56" i="6"/>
  <c r="L58" i="6" s="1"/>
  <c r="D56" i="6"/>
  <c r="D58" i="6" s="1"/>
  <c r="AA56" i="6"/>
  <c r="AA58" i="6" s="1"/>
  <c r="L13" i="4" s="1"/>
  <c r="S56" i="6"/>
  <c r="S58" i="6" s="1"/>
  <c r="D13" i="4" s="1"/>
  <c r="K56" i="6"/>
  <c r="K58" i="6" s="1"/>
  <c r="K60" i="6" s="1"/>
  <c r="Z56" i="6"/>
  <c r="Z58" i="6" s="1"/>
  <c r="K13" i="4" s="1"/>
  <c r="R56" i="6"/>
  <c r="R58" i="6" s="1"/>
  <c r="C13" i="4" s="1"/>
  <c r="J56" i="6"/>
  <c r="J58" i="6" s="1"/>
  <c r="Y56" i="6"/>
  <c r="Y58" i="6" s="1"/>
  <c r="J13" i="4" s="1"/>
  <c r="Q56" i="6"/>
  <c r="Q58" i="6" s="1"/>
  <c r="B13" i="4" s="1"/>
  <c r="I56" i="6"/>
  <c r="I58" i="6" s="1"/>
  <c r="X56" i="6"/>
  <c r="X58" i="6" s="1"/>
  <c r="I13" i="4" s="1"/>
  <c r="H56" i="6"/>
  <c r="H58" i="6" s="1"/>
  <c r="H60" i="6" s="1"/>
  <c r="V56" i="6"/>
  <c r="V58" i="6" s="1"/>
  <c r="G13" i="4" s="1"/>
  <c r="N56" i="6"/>
  <c r="F56" i="6"/>
  <c r="F58" i="6" s="1"/>
  <c r="U56" i="6"/>
  <c r="U58" i="6" s="1"/>
  <c r="F13" i="4" s="1"/>
  <c r="M56" i="6"/>
  <c r="M58" i="6" s="1"/>
  <c r="E56" i="6"/>
  <c r="E58" i="6" s="1"/>
  <c r="G56" i="6"/>
  <c r="G58" i="6" s="1"/>
  <c r="W56" i="6"/>
  <c r="W58" i="6" s="1"/>
  <c r="H13" i="4" s="1"/>
  <c r="O56" i="6"/>
  <c r="O58" i="6" s="1"/>
  <c r="O60" i="6" s="1"/>
  <c r="N58" i="6"/>
  <c r="N60" i="6" s="1"/>
  <c r="P40" i="6"/>
  <c r="AC27" i="6"/>
  <c r="P27" i="6"/>
  <c r="AB42" i="6"/>
  <c r="AB44" i="6" s="1"/>
  <c r="M12" i="4" s="1"/>
  <c r="T42" i="6"/>
  <c r="T44" i="6" s="1"/>
  <c r="E12" i="4" s="1"/>
  <c r="L42" i="6"/>
  <c r="L44" i="6" s="1"/>
  <c r="D42" i="6"/>
  <c r="AA42" i="6"/>
  <c r="AA44" i="6" s="1"/>
  <c r="L12" i="4" s="1"/>
  <c r="S42" i="6"/>
  <c r="S44" i="6" s="1"/>
  <c r="D12" i="4" s="1"/>
  <c r="K42" i="6"/>
  <c r="K44" i="6" s="1"/>
  <c r="Z42" i="6"/>
  <c r="Z44" i="6" s="1"/>
  <c r="K12" i="4" s="1"/>
  <c r="R42" i="6"/>
  <c r="R44" i="6" s="1"/>
  <c r="C12" i="4" s="1"/>
  <c r="J42" i="6"/>
  <c r="J44" i="6" s="1"/>
  <c r="Y42" i="6"/>
  <c r="Y44" i="6" s="1"/>
  <c r="J12" i="4" s="1"/>
  <c r="Q42" i="6"/>
  <c r="I42" i="6"/>
  <c r="I44" i="6" s="1"/>
  <c r="X42" i="6"/>
  <c r="X44" i="6" s="1"/>
  <c r="I12" i="4" s="1"/>
  <c r="H42" i="6"/>
  <c r="H44" i="6" s="1"/>
  <c r="V42" i="6"/>
  <c r="V44" i="6" s="1"/>
  <c r="G12" i="4" s="1"/>
  <c r="N42" i="6"/>
  <c r="N44" i="6" s="1"/>
  <c r="F42" i="6"/>
  <c r="F44" i="6" s="1"/>
  <c r="U42" i="6"/>
  <c r="U44" i="6" s="1"/>
  <c r="F12" i="4" s="1"/>
  <c r="M42" i="6"/>
  <c r="M44" i="6" s="1"/>
  <c r="E42" i="6"/>
  <c r="E44" i="6" s="1"/>
  <c r="W42" i="6"/>
  <c r="W44" i="6" s="1"/>
  <c r="H12" i="4" s="1"/>
  <c r="O42" i="6"/>
  <c r="O44" i="6" s="1"/>
  <c r="G42" i="6"/>
  <c r="G44" i="6" s="1"/>
  <c r="AC54" i="6"/>
  <c r="P54" i="6"/>
  <c r="P57" i="3"/>
  <c r="P59" i="3" s="1"/>
  <c r="AC57" i="3"/>
  <c r="AC59" i="3" s="1"/>
  <c r="Q59" i="3"/>
  <c r="B7" i="4" s="1"/>
  <c r="N7" i="4" s="1"/>
  <c r="R30" i="3"/>
  <c r="R32" i="3" s="1"/>
  <c r="C5" i="4" s="1"/>
  <c r="C8" i="4" s="1"/>
  <c r="AA30" i="3"/>
  <c r="AA32" i="3" s="1"/>
  <c r="L5" i="4" s="1"/>
  <c r="Z30" i="3"/>
  <c r="Z32" i="3" s="1"/>
  <c r="K5" i="4" s="1"/>
  <c r="V30" i="3"/>
  <c r="V32" i="3" s="1"/>
  <c r="G5" i="4" s="1"/>
  <c r="G8" i="4" s="1"/>
  <c r="F30" i="3"/>
  <c r="F32" i="3" s="1"/>
  <c r="AB30" i="3"/>
  <c r="AB32" i="3" s="1"/>
  <c r="M5" i="4" s="1"/>
  <c r="H30" i="3"/>
  <c r="H32" i="3" s="1"/>
  <c r="N30" i="3"/>
  <c r="N32" i="3" s="1"/>
  <c r="T30" i="3"/>
  <c r="T32" i="3" s="1"/>
  <c r="E5" i="4" s="1"/>
  <c r="D30" i="3"/>
  <c r="L30" i="3"/>
  <c r="L32" i="3" s="1"/>
  <c r="J30" i="3"/>
  <c r="J32" i="3" s="1"/>
  <c r="J61" i="3" s="1"/>
  <c r="G30" i="3"/>
  <c r="G32" i="3" s="1"/>
  <c r="G61" i="3" s="1"/>
  <c r="M30" i="3"/>
  <c r="M32" i="3" s="1"/>
  <c r="W30" i="3"/>
  <c r="W32" i="3" s="1"/>
  <c r="H5" i="4" s="1"/>
  <c r="Y30" i="3"/>
  <c r="Y32" i="3" s="1"/>
  <c r="J5" i="4" s="1"/>
  <c r="J8" i="4" s="1"/>
  <c r="X30" i="3"/>
  <c r="X32" i="3" s="1"/>
  <c r="I5" i="4" s="1"/>
  <c r="I8" i="4" s="1"/>
  <c r="U30" i="3"/>
  <c r="U32" i="3" s="1"/>
  <c r="F5" i="4" s="1"/>
  <c r="S30" i="3"/>
  <c r="S32" i="3" s="1"/>
  <c r="D5" i="4" s="1"/>
  <c r="I30" i="3"/>
  <c r="I32" i="3" s="1"/>
  <c r="O30" i="3"/>
  <c r="O32" i="3" s="1"/>
  <c r="K30" i="3"/>
  <c r="K32" i="3" s="1"/>
  <c r="Q30" i="3"/>
  <c r="Q32" i="3" s="1"/>
  <c r="B5" i="4" s="1"/>
  <c r="E30" i="3"/>
  <c r="E32" i="3" s="1"/>
  <c r="P28" i="3"/>
  <c r="D32" i="3"/>
  <c r="AC28" i="3"/>
  <c r="P51" i="1"/>
  <c r="P37" i="1"/>
  <c r="P24" i="1"/>
  <c r="P11" i="1"/>
  <c r="D8" i="4" l="1"/>
  <c r="F8" i="4"/>
  <c r="N6" i="4"/>
  <c r="K8" i="4"/>
  <c r="H8" i="4"/>
  <c r="M8" i="4"/>
  <c r="L60" i="6"/>
  <c r="N11" i="4"/>
  <c r="P43" i="3"/>
  <c r="P45" i="3" s="1"/>
  <c r="P61" i="3" s="1"/>
  <c r="F60" i="6"/>
  <c r="J60" i="6"/>
  <c r="E4" i="7"/>
  <c r="N6" i="2"/>
  <c r="AC43" i="3"/>
  <c r="AC45" i="3" s="1"/>
  <c r="L8" i="4"/>
  <c r="G60" i="6"/>
  <c r="E8" i="4"/>
  <c r="E60" i="6"/>
  <c r="I60" i="6"/>
  <c r="H45" i="3"/>
  <c r="H61" i="3" s="1"/>
  <c r="P53" i="1"/>
  <c r="M60" i="6"/>
  <c r="N13" i="4"/>
  <c r="F6" i="11"/>
  <c r="E17" i="4" s="1"/>
  <c r="J4" i="7"/>
  <c r="K5" i="11"/>
  <c r="K7" i="11" s="1"/>
  <c r="L6" i="11"/>
  <c r="K17" i="4" s="1"/>
  <c r="L5" i="11"/>
  <c r="G4" i="7"/>
  <c r="H6" i="11"/>
  <c r="G17" i="4" s="1"/>
  <c r="H5" i="11"/>
  <c r="B8" i="4"/>
  <c r="M5" i="11"/>
  <c r="M6" i="11"/>
  <c r="L17" i="4" s="1"/>
  <c r="E5" i="11"/>
  <c r="E6" i="11"/>
  <c r="D17" i="4" s="1"/>
  <c r="C6" i="11"/>
  <c r="C5" i="11"/>
  <c r="D5" i="11"/>
  <c r="D6" i="11"/>
  <c r="C17" i="4" s="1"/>
  <c r="E16" i="4"/>
  <c r="L4" i="7"/>
  <c r="H17" i="4"/>
  <c r="I5" i="11"/>
  <c r="J6" i="11"/>
  <c r="I17" i="4" s="1"/>
  <c r="J5" i="11"/>
  <c r="G5" i="11"/>
  <c r="G6" i="11"/>
  <c r="F17" i="4" s="1"/>
  <c r="I4" i="7"/>
  <c r="H4" i="7"/>
  <c r="C4" i="7"/>
  <c r="N5" i="4"/>
  <c r="N8" i="4" s="1"/>
  <c r="E14" i="4"/>
  <c r="J14" i="4"/>
  <c r="G14" i="4"/>
  <c r="K14" i="4"/>
  <c r="I14" i="4"/>
  <c r="L14" i="4"/>
  <c r="D14" i="4"/>
  <c r="F14" i="4"/>
  <c r="H14" i="4"/>
  <c r="C14" i="4"/>
  <c r="M14" i="4"/>
  <c r="AC42" i="6"/>
  <c r="AC44" i="6" s="1"/>
  <c r="P42" i="6"/>
  <c r="P44" i="6" s="1"/>
  <c r="AC29" i="6"/>
  <c r="AC31" i="6" s="1"/>
  <c r="P29" i="6"/>
  <c r="P31" i="6" s="1"/>
  <c r="D44" i="6"/>
  <c r="D60" i="6" s="1"/>
  <c r="Q44" i="6"/>
  <c r="B12" i="4" s="1"/>
  <c r="AC56" i="6"/>
  <c r="AC58" i="6" s="1"/>
  <c r="P56" i="6"/>
  <c r="P58" i="6" s="1"/>
  <c r="P60" i="6" s="1"/>
  <c r="P30" i="3"/>
  <c r="P32" i="3" s="1"/>
  <c r="AC30" i="3"/>
  <c r="AC32" i="3" s="1"/>
  <c r="N3" i="2"/>
  <c r="M8" i="2"/>
  <c r="AC24" i="1"/>
  <c r="AC53" i="1" s="1"/>
  <c r="F7" i="11" l="1"/>
  <c r="B14" i="4"/>
  <c r="N12" i="4"/>
  <c r="J16" i="4"/>
  <c r="J18" i="4" s="1"/>
  <c r="J20" i="4" s="1"/>
  <c r="J5" i="7" s="1"/>
  <c r="J6" i="7" s="1"/>
  <c r="N14" i="4"/>
  <c r="E18" i="4"/>
  <c r="E20" i="4" s="1"/>
  <c r="E5" i="7" s="1"/>
  <c r="E6" i="7" s="1"/>
  <c r="H7" i="11"/>
  <c r="G16" i="4"/>
  <c r="G18" i="4" s="1"/>
  <c r="G20" i="4" s="1"/>
  <c r="G5" i="7" s="1"/>
  <c r="G6" i="7" s="1"/>
  <c r="B17" i="4"/>
  <c r="J7" i="11"/>
  <c r="I16" i="4"/>
  <c r="I18" i="4" s="1"/>
  <c r="C7" i="11"/>
  <c r="B16" i="4"/>
  <c r="D16" i="4"/>
  <c r="D18" i="4" s="1"/>
  <c r="E7" i="11"/>
  <c r="G7" i="11"/>
  <c r="F16" i="4"/>
  <c r="F18" i="4" s="1"/>
  <c r="N6" i="11"/>
  <c r="M17" i="4" s="1"/>
  <c r="N5" i="11"/>
  <c r="H16" i="4"/>
  <c r="I7" i="11"/>
  <c r="C16" i="4"/>
  <c r="C18" i="4" s="1"/>
  <c r="D7" i="11"/>
  <c r="L16" i="4"/>
  <c r="L18" i="4" s="1"/>
  <c r="M7" i="11"/>
  <c r="K16" i="4"/>
  <c r="K18" i="4" s="1"/>
  <c r="L7" i="11"/>
  <c r="N8" i="2"/>
  <c r="M4" i="7"/>
  <c r="K20" i="4" l="1"/>
  <c r="K5" i="7" s="1"/>
  <c r="K6" i="7" s="1"/>
  <c r="I20" i="4"/>
  <c r="I5" i="7" s="1"/>
  <c r="I6" i="7" s="1"/>
  <c r="F20" i="4"/>
  <c r="F5" i="7" s="1"/>
  <c r="F6" i="7" s="1"/>
  <c r="C20" i="4"/>
  <c r="C5" i="7" s="1"/>
  <c r="C6" i="7" s="1"/>
  <c r="D20" i="4"/>
  <c r="D5" i="7" s="1"/>
  <c r="D6" i="7" s="1"/>
  <c r="L20" i="4"/>
  <c r="L5" i="7" s="1"/>
  <c r="L6" i="7" s="1"/>
  <c r="N17" i="4"/>
  <c r="O6" i="11"/>
  <c r="B18" i="4"/>
  <c r="H18" i="4"/>
  <c r="M16" i="4"/>
  <c r="M18" i="4" s="1"/>
  <c r="N7" i="11"/>
  <c r="O5" i="11"/>
  <c r="N4" i="7"/>
  <c r="B3" i="15" s="1"/>
  <c r="H20" i="4" l="1"/>
  <c r="H5" i="7" s="1"/>
  <c r="H6" i="7" s="1"/>
  <c r="B20" i="4"/>
  <c r="B5" i="7" s="1"/>
  <c r="M20" i="4"/>
  <c r="M5" i="7" s="1"/>
  <c r="M6" i="7" s="1"/>
  <c r="O7" i="11"/>
  <c r="N16" i="4"/>
  <c r="N18" i="4" s="1"/>
  <c r="N20" i="4" s="1"/>
  <c r="N5" i="7" l="1"/>
  <c r="B6" i="7"/>
  <c r="N6" i="7" l="1"/>
  <c r="B4" i="15"/>
  <c r="C4" i="15"/>
  <c r="O6" i="7"/>
  <c r="D4" i="15" l="1"/>
  <c r="B5" i="15"/>
  <c r="C5" i="15" s="1"/>
  <c r="D5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Laisa</author>
  </authors>
  <commentList>
    <comment ref="A6" authorId="0" shapeId="0" xr:uid="{1716DFDF-F7A8-4FE0-8804-724D40714020}">
      <text>
        <r>
          <rPr>
            <b/>
            <sz val="9"/>
            <color indexed="81"/>
            <rFont val="Tahoma"/>
            <family val="2"/>
          </rPr>
          <t>Laisa:</t>
        </r>
        <r>
          <rPr>
            <sz val="9"/>
            <color indexed="81"/>
            <rFont val="Tahoma"/>
            <family val="2"/>
          </rPr>
          <t xml:space="preserve">
trovare una formula per far calcolare i giorni del mese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Laisa</author>
  </authors>
  <commentList>
    <comment ref="A13" authorId="0" shapeId="0" xr:uid="{356EA7D7-48D0-4AB4-A3E1-D8DE103037BC}">
      <text>
        <r>
          <rPr>
            <b/>
            <sz val="9"/>
            <color indexed="81"/>
            <rFont val="Tahoma"/>
            <family val="2"/>
          </rPr>
          <t>Laisa:</t>
        </r>
        <r>
          <rPr>
            <sz val="9"/>
            <color indexed="81"/>
            <rFont val="Tahoma"/>
            <family val="2"/>
          </rPr>
          <t xml:space="preserve">
trovare una formula per far calcolare i giorni del mese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Laisa</author>
  </authors>
  <commentList>
    <comment ref="A12" authorId="0" shapeId="0" xr:uid="{487D858C-B458-46E3-A4FE-1FDAB8E60A67}">
      <text>
        <r>
          <rPr>
            <b/>
            <sz val="9"/>
            <color indexed="81"/>
            <rFont val="Tahoma"/>
            <family val="2"/>
          </rPr>
          <t>Laisa:</t>
        </r>
        <r>
          <rPr>
            <sz val="9"/>
            <color indexed="81"/>
            <rFont val="Tahoma"/>
            <family val="2"/>
          </rPr>
          <t xml:space="preserve">
trovare una formula per far calcolare i giorni del mese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laisa</author>
  </authors>
  <commentList>
    <comment ref="A11" authorId="0" shapeId="0" xr:uid="{2EB69270-EDC4-4087-8AEB-9872EEF56F9D}">
      <text>
        <r>
          <rPr>
            <b/>
            <sz val="9"/>
            <color indexed="81"/>
            <rFont val="Tahoma"/>
            <family val="2"/>
          </rPr>
          <t>laisa:</t>
        </r>
        <r>
          <rPr>
            <sz val="9"/>
            <color indexed="81"/>
            <rFont val="Tahoma"/>
            <family val="2"/>
          </rPr>
          <t xml:space="preserve">
15 EURO ALL'RA PROIEZIONE OER 4H A SETTIMANA
</t>
        </r>
      </text>
    </comment>
  </commentList>
</comments>
</file>

<file path=xl/sharedStrings.xml><?xml version="1.0" encoding="utf-8"?>
<sst xmlns="http://schemas.openxmlformats.org/spreadsheetml/2006/main" count="363" uniqueCount="158">
  <si>
    <t>APPARTAMENTO PIANO TERRA MQ 47</t>
  </si>
  <si>
    <t>2 POSTI LETTO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</si>
  <si>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</si>
  <si>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</si>
  <si>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</si>
  <si>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</si>
  <si>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</si>
  <si>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</si>
  <si>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</si>
  <si>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</si>
  <si>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</si>
  <si>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</si>
  <si>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</si>
  <si>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</si>
  <si>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PREZZI AL PUBBLICO</t>
  </si>
  <si>
    <t>BASSA STAGIONE - 25 MAGGIO-20 LUGLIO</t>
  </si>
  <si>
    <t>APPARTAMENTO PIANO 1 MQ 68</t>
  </si>
  <si>
    <t>4 POSTI LETTO</t>
  </si>
  <si>
    <t>BASSA STAGIONE - 25 MAGGIO-22 GIUGNO</t>
  </si>
  <si>
    <t>MEDIA STAGIONE  -23 GIUGNO - 22 LUGLIO</t>
  </si>
  <si>
    <t>ALTA STAGIONE - 23 LUGLIO 24 AGOSTO</t>
  </si>
  <si>
    <t>ALTA STAGIONE - 21 LUGLIO 24 AGOSTO</t>
  </si>
  <si>
    <t>APPARTAMENTO PIANO 2 SOTOTTETTO  MQ 68</t>
  </si>
  <si>
    <t>APPARTAMENTO PIANO TERRA  MQ 88</t>
  </si>
  <si>
    <t>PREZZI NETTI IVA</t>
  </si>
  <si>
    <t>BASSA STAGIONE - 25 AGOSTO 30 SETTEMBRE</t>
  </si>
  <si>
    <t>TOTALE A STAGIONE FULL</t>
  </si>
  <si>
    <t>giorni dei soggiorni</t>
  </si>
  <si>
    <t>totali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</si>
  <si>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</si>
  <si>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</si>
  <si>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</si>
  <si>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</si>
  <si>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</si>
  <si>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</si>
  <si>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</si>
  <si>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</si>
  <si>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</si>
  <si>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</si>
  <si>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</si>
  <si>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</si>
  <si>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</t>
  </si>
  <si>
    <t>ENERGIA ELETTRICA</t>
  </si>
  <si>
    <t>KIT DI BENVENUTO AD OSPITE</t>
  </si>
  <si>
    <t>COLAZIONE CATERING AD OSPITE</t>
  </si>
  <si>
    <t>PULIZIA STANZA 1 H</t>
  </si>
  <si>
    <t>NOLEGGIO BIANCHERIA AD OSPITE</t>
  </si>
  <si>
    <t>KIT BAGNO AD OSPITE</t>
  </si>
  <si>
    <t>ORE DI PULIZIA</t>
  </si>
  <si>
    <t xml:space="preserve"> </t>
  </si>
  <si>
    <t>RICAVI</t>
  </si>
  <si>
    <t>MARGINE DI CONTRIBUZIONE</t>
  </si>
  <si>
    <t>TOTALE</t>
  </si>
  <si>
    <t>CONCIERGE</t>
  </si>
  <si>
    <t>CONTABILITA'</t>
  </si>
  <si>
    <t>SITO WEB</t>
  </si>
  <si>
    <t>SOCIAL MEDIA MANAGER</t>
  </si>
  <si>
    <t>CAMPAGNE DI BASE</t>
  </si>
  <si>
    <t>MATERIALE PROMOZIONALE</t>
  </si>
  <si>
    <t>PARTECIAPZIONE AD EVENTI E FIERE</t>
  </si>
  <si>
    <t>ASSICURAZIONE IMMOBILE</t>
  </si>
  <si>
    <t>ABBONAMENTO SOFTWARE GESTIONALE</t>
  </si>
  <si>
    <t>MANUTENZIONE GIARDINO</t>
  </si>
  <si>
    <t>CANONE RAI</t>
  </si>
  <si>
    <t>MANUTENZIONE CALDAIA</t>
  </si>
  <si>
    <t>Acqua 94 lt x ospite x notte</t>
  </si>
  <si>
    <t>Energia 2,0 KwH x ospite x notte</t>
  </si>
  <si>
    <t>qta</t>
  </si>
  <si>
    <t>prezzo</t>
  </si>
  <si>
    <t>costo notte</t>
  </si>
  <si>
    <t>ACQUA</t>
  </si>
  <si>
    <t>COSTI PER SINGOLO OSPITE</t>
  </si>
  <si>
    <t>ALIQUOTA</t>
  </si>
  <si>
    <t>INSERZIONE OTA</t>
  </si>
  <si>
    <t>PROPERTY MANAGER</t>
  </si>
  <si>
    <t>TOTALI</t>
  </si>
  <si>
    <t>COSTI SUL FATTURATO</t>
  </si>
  <si>
    <t>TOTALE CON STAGIONE OCCUPATA RIDOTTA</t>
  </si>
  <si>
    <t>mensile</t>
  </si>
  <si>
    <t>TOTALI GENERALI</t>
  </si>
  <si>
    <t>TOTALE GENERALE</t>
  </si>
  <si>
    <t>TARI/IMU</t>
  </si>
  <si>
    <t>MANUTENZIONI STRAORDINARIE</t>
  </si>
  <si>
    <t>TOTALI RICAVI</t>
  </si>
  <si>
    <t>COSTO</t>
  </si>
  <si>
    <t>annuo</t>
  </si>
  <si>
    <t>Ristrutturazione di Villa Crisci (Adeguamento Spazi)</t>
  </si>
  <si>
    <t>Normative e Sicurezza</t>
  </si>
  <si>
    <t>Hardware</t>
  </si>
  <si>
    <t>Software Metaverso</t>
  </si>
  <si>
    <t>Infrastruttura IT</t>
  </si>
  <si>
    <t>Software Legale con AI, Big Data Analytics e Cybersecurity</t>
  </si>
  <si>
    <t>Formazione del Personale</t>
  </si>
  <si>
    <t>Identità Visiva e Materiale Pubblicitario</t>
  </si>
  <si>
    <t>Mrk Online</t>
  </si>
  <si>
    <t>Incubatore di Startup Legal-Tech - Supporto Imprenditoriale</t>
  </si>
  <si>
    <t>Licenze e Permessi</t>
  </si>
  <si>
    <t>Assistenza Legale e Consulenza</t>
  </si>
  <si>
    <t>Monitoraggio e Valutazione - Investimento Iniziale</t>
  </si>
  <si>
    <t>Personale Didattico</t>
  </si>
  <si>
    <t>Manutenzione e Aggiornamento Tecnologico</t>
  </si>
  <si>
    <t>Utilità e Servizi</t>
  </si>
  <si>
    <t>Materiali Didattici</t>
  </si>
  <si>
    <t>Assicurazioni</t>
  </si>
  <si>
    <t>Eventi e Networking</t>
  </si>
  <si>
    <t>Ricerca e Sviluppo - Tecnologie Emergenti</t>
  </si>
  <si>
    <t>Borse di Studio e Sponsorizzazioni - Supporto Studenti</t>
  </si>
  <si>
    <t>Viaggi e Spese per Relatori Ospiti</t>
  </si>
  <si>
    <t>B&amp;B VILLA CRISCI</t>
  </si>
  <si>
    <t>CENTRO DI FORMAZIONE</t>
  </si>
  <si>
    <t>COSTI</t>
  </si>
  <si>
    <t xml:space="preserve">COSTI </t>
  </si>
  <si>
    <t>Descrizione</t>
  </si>
  <si>
    <t>Anno 1</t>
  </si>
  <si>
    <t>Anno 2</t>
  </si>
  <si>
    <t>Anno 3</t>
  </si>
  <si>
    <t>Crowdfunding e Sponsorizzazioni</t>
  </si>
  <si>
    <t>Contributi da Partner Istituzionali</t>
  </si>
  <si>
    <t>Tasse di Iscrizione</t>
  </si>
  <si>
    <t>Programmi di Sponsorizzazione</t>
  </si>
  <si>
    <t>Affitto degli Appartamenti</t>
  </si>
  <si>
    <t>Servizi Aggiuntivi e Eventi</t>
  </si>
  <si>
    <t>Licenze e Vendita di Prodotti/Servizi</t>
  </si>
  <si>
    <t>Alumni e Club di Membri</t>
  </si>
  <si>
    <t>Sovvenzioni e Finanziamenti</t>
  </si>
  <si>
    <t>Partnership Continuative</t>
  </si>
  <si>
    <t>anno x+1</t>
  </si>
  <si>
    <t>anno x+2</t>
  </si>
  <si>
    <t xml:space="preserve"> anno x</t>
  </si>
  <si>
    <t>CONTO ECONOMICO</t>
  </si>
  <si>
    <t>ENTRATE</t>
  </si>
  <si>
    <t>USCITE</t>
  </si>
  <si>
    <t>FABBISOGNO FINANZIARIO</t>
  </si>
  <si>
    <t>Costi Centro Formazione</t>
  </si>
  <si>
    <t>Voci da inserire</t>
  </si>
  <si>
    <t>Voci Da inserire</t>
  </si>
  <si>
    <t>Investimenti Centro Formazione</t>
  </si>
  <si>
    <t>Voce da inserire</t>
  </si>
  <si>
    <t>ammortamento</t>
  </si>
  <si>
    <t>annuali</t>
  </si>
  <si>
    <t>descrizione</t>
  </si>
  <si>
    <t>ONERI DIVERSI -</t>
  </si>
  <si>
    <t>Ricavi</t>
  </si>
  <si>
    <t>Entrate</t>
  </si>
  <si>
    <t>Categoria</t>
  </si>
  <si>
    <t>Costi Annuali Stimati</t>
  </si>
  <si>
    <t>Gestione e Manutenzione</t>
  </si>
  <si>
    <t>Marketing e Pubblicità</t>
  </si>
  <si>
    <t>Personale</t>
  </si>
  <si>
    <t>Altri Costi (Utenze, Tasse, Assicurazioni, ecc.)</t>
  </si>
  <si>
    <t>Manutenzione Annuale Piscina</t>
  </si>
  <si>
    <t>Investimento Piscina</t>
  </si>
  <si>
    <t>Fonte di Reddito</t>
  </si>
  <si>
    <t>Ricavi Annuali Stimati</t>
  </si>
  <si>
    <t>Prenotazioni di Camere</t>
  </si>
  <si>
    <t>Esperienze e Servizi Aggiuntivi</t>
  </si>
  <si>
    <t>Eventi</t>
  </si>
  <si>
    <t>Vendita di Prodotti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</si>
</sst>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* #,##0.00000\ &quot;€&quot;_-;\-* #,##0.00000\ &quot;€&quot;_-;_-* &quot;-&quot;??\ &quot;€&quot;_-;_-@_-"/>
    <numFmt numFmtId="166" formatCode="#,##0.00_ ;[Red]\-#,##0.00\ 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trike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1"/>
      <color rgb="FFFF0000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5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/>
    <xf numFmtId="44" fontId="2" fillId="0" borderId="0" xfId="0" applyNumberFormat="1" applyFont="1"/>
    <xf numFmtId="0" fontId="0" fillId="0" borderId="1" xfId="0" applyBorder="1" applyAlignment="1">
      <alignment wrapText="1"/>
    </xf>
    <xf numFmtId="0" fontId="0" fillId="0" borderId="1" xfId="0" applyBorder="1"/>
    <xf numFmtId="43" fontId="0" fillId="0" borderId="1" xfId="1" applyFont="1" applyBorder="1"/>
    <xf numFmtId="44" fontId="0" fillId="0" borderId="1" xfId="2" applyFont="1" applyBorder="1"/>
    <xf numFmtId="44" fontId="2" fillId="0" borderId="1" xfId="2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4" fontId="2" fillId="4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4" fontId="0" fillId="4" borderId="1" xfId="0" applyNumberForma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4" borderId="1" xfId="0" applyFill="1" applyBorder="1"/>
    <xf numFmtId="44" fontId="0" fillId="0" borderId="1" xfId="2" applyFont="1" applyBorder="1" applyAlignment="1">
      <alignment wrapText="1"/>
    </xf>
    <xf numFmtId="44" fontId="0" fillId="0" borderId="1" xfId="2" applyFont="1" applyBorder="1" applyAlignment="1">
      <alignment horizontal="center"/>
    </xf>
    <xf numFmtId="44" fontId="0" fillId="4" borderId="1" xfId="2" applyFont="1" applyFill="1" applyBorder="1"/>
    <xf numFmtId="0" fontId="5" fillId="0" borderId="1" xfId="0" applyFont="1" applyBorder="1"/>
    <xf numFmtId="44" fontId="5" fillId="0" borderId="1" xfId="2" applyFont="1" applyBorder="1" applyAlignment="1">
      <alignment horizontal="center"/>
    </xf>
    <xf numFmtId="164" fontId="5" fillId="0" borderId="1" xfId="1" applyNumberFormat="1" applyFont="1" applyBorder="1"/>
    <xf numFmtId="44" fontId="5" fillId="0" borderId="1" xfId="2" applyFont="1" applyBorder="1"/>
    <xf numFmtId="164" fontId="0" fillId="4" borderId="1" xfId="1" applyNumberFormat="1" applyFont="1" applyFill="1" applyBorder="1"/>
    <xf numFmtId="44" fontId="5" fillId="4" borderId="1" xfId="2" applyFont="1" applyFill="1" applyBorder="1"/>
    <xf numFmtId="164" fontId="5" fillId="4" borderId="1" xfId="1" applyNumberFormat="1" applyFont="1" applyFill="1" applyBorder="1"/>
    <xf numFmtId="44" fontId="2" fillId="4" borderId="1" xfId="2" applyFont="1" applyFill="1" applyBorder="1"/>
    <xf numFmtId="0" fontId="2" fillId="0" borderId="1" xfId="0" applyFont="1" applyBorder="1" applyAlignment="1">
      <alignment horizontal="center" vertical="center"/>
    </xf>
    <xf numFmtId="44" fontId="2" fillId="4" borderId="1" xfId="0" applyNumberFormat="1" applyFont="1" applyFill="1" applyBorder="1" applyAlignment="1">
      <alignment horizontal="center" vertical="center"/>
    </xf>
    <xf numFmtId="0" fontId="9" fillId="0" borderId="1" xfId="0" applyFont="1" applyBorder="1"/>
    <xf numFmtId="44" fontId="9" fillId="0" borderId="1" xfId="2" applyFont="1" applyBorder="1" applyAlignment="1">
      <alignment wrapText="1"/>
    </xf>
    <xf numFmtId="44" fontId="9" fillId="0" borderId="1" xfId="2" applyFont="1" applyBorder="1" applyAlignment="1">
      <alignment horizontal="center"/>
    </xf>
    <xf numFmtId="164" fontId="9" fillId="0" borderId="1" xfId="1" applyNumberFormat="1" applyFont="1" applyBorder="1"/>
    <xf numFmtId="0" fontId="6" fillId="0" borderId="1" xfId="0" applyFont="1" applyBorder="1"/>
    <xf numFmtId="0" fontId="10" fillId="0" borderId="1" xfId="0" applyFont="1" applyBorder="1"/>
    <xf numFmtId="44" fontId="10" fillId="0" borderId="1" xfId="2" applyFont="1" applyBorder="1" applyAlignment="1">
      <alignment wrapText="1"/>
    </xf>
    <xf numFmtId="44" fontId="10" fillId="0" borderId="1" xfId="2" applyFont="1" applyBorder="1" applyAlignment="1">
      <alignment horizontal="center"/>
    </xf>
    <xf numFmtId="44" fontId="6" fillId="0" borderId="1" xfId="2" applyFont="1" applyBorder="1"/>
    <xf numFmtId="44" fontId="6" fillId="4" borderId="1" xfId="2" applyFont="1" applyFill="1" applyBorder="1"/>
    <xf numFmtId="44" fontId="11" fillId="0" borderId="1" xfId="2" applyFont="1" applyBorder="1"/>
    <xf numFmtId="44" fontId="11" fillId="0" borderId="1" xfId="2" applyFont="1" applyBorder="1" applyAlignment="1">
      <alignment wrapText="1"/>
    </xf>
    <xf numFmtId="44" fontId="11" fillId="0" borderId="1" xfId="2" applyFont="1" applyBorder="1" applyAlignment="1">
      <alignment horizontal="center"/>
    </xf>
    <xf numFmtId="44" fontId="11" fillId="4" borderId="1" xfId="2" applyFont="1" applyFill="1" applyBorder="1"/>
    <xf numFmtId="44" fontId="10" fillId="0" borderId="1" xfId="2" applyFont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wrapText="1"/>
    </xf>
    <xf numFmtId="44" fontId="0" fillId="0" borderId="1" xfId="0" applyNumberFormat="1" applyBorder="1"/>
    <xf numFmtId="0" fontId="0" fillId="2" borderId="1" xfId="0" applyFill="1" applyBorder="1"/>
    <xf numFmtId="9" fontId="0" fillId="2" borderId="1" xfId="0" applyNumberFormat="1" applyFill="1" applyBorder="1"/>
    <xf numFmtId="44" fontId="0" fillId="0" borderId="1" xfId="2" applyFont="1" applyFill="1" applyBorder="1"/>
    <xf numFmtId="164" fontId="12" fillId="0" borderId="1" xfId="1" applyNumberFormat="1" applyFont="1" applyFill="1" applyBorder="1"/>
    <xf numFmtId="165" fontId="12" fillId="0" borderId="1" xfId="2" applyNumberFormat="1" applyFont="1" applyFill="1" applyBorder="1"/>
    <xf numFmtId="44" fontId="2" fillId="0" borderId="1" xfId="0" applyNumberFormat="1" applyFont="1" applyBorder="1"/>
    <xf numFmtId="0" fontId="2" fillId="2" borderId="1" xfId="0" applyFont="1" applyFill="1" applyBorder="1"/>
    <xf numFmtId="0" fontId="0" fillId="0" borderId="1" xfId="0" applyBorder="1" applyAlignment="1">
      <alignment horizontal="center" vertical="center" wrapText="1"/>
    </xf>
    <xf numFmtId="44" fontId="0" fillId="2" borderId="1" xfId="2" applyFont="1" applyFill="1" applyBorder="1"/>
    <xf numFmtId="164" fontId="0" fillId="2" borderId="1" xfId="1" applyNumberFormat="1" applyFont="1" applyFill="1" applyBorder="1"/>
    <xf numFmtId="44" fontId="5" fillId="2" borderId="1" xfId="2" applyFont="1" applyFill="1" applyBorder="1"/>
    <xf numFmtId="164" fontId="5" fillId="2" borderId="1" xfId="1" applyNumberFormat="1" applyFont="1" applyFill="1" applyBorder="1"/>
    <xf numFmtId="44" fontId="2" fillId="2" borderId="1" xfId="2" applyFont="1" applyFill="1" applyBorder="1"/>
    <xf numFmtId="164" fontId="0" fillId="0" borderId="1" xfId="1" applyNumberFormat="1" applyFont="1" applyBorder="1" applyAlignment="1">
      <alignment wrapText="1"/>
    </xf>
    <xf numFmtId="164" fontId="0" fillId="0" borderId="1" xfId="1" applyNumberFormat="1" applyFont="1" applyBorder="1" applyAlignment="1">
      <alignment horizontal="center"/>
    </xf>
    <xf numFmtId="44" fontId="6" fillId="2" borderId="1" xfId="2" applyFont="1" applyFill="1" applyBorder="1"/>
    <xf numFmtId="44" fontId="11" fillId="2" borderId="1" xfId="2" applyFont="1" applyFill="1" applyBorder="1"/>
    <xf numFmtId="44" fontId="0" fillId="0" borderId="1" xfId="0" applyNumberFormat="1" applyBorder="1" applyAlignment="1">
      <alignment wrapText="1"/>
    </xf>
    <xf numFmtId="43" fontId="0" fillId="4" borderId="1" xfId="1" applyFont="1" applyFill="1" applyBorder="1"/>
    <xf numFmtId="44" fontId="2" fillId="5" borderId="1" xfId="2" applyFont="1" applyFill="1" applyBorder="1" applyAlignment="1">
      <alignment horizontal="center" vertical="center"/>
    </xf>
    <xf numFmtId="44" fontId="0" fillId="5" borderId="0" xfId="0" applyNumberFormat="1" applyFill="1"/>
    <xf numFmtId="44" fontId="2" fillId="5" borderId="0" xfId="0" applyNumberFormat="1" applyFont="1" applyFill="1"/>
    <xf numFmtId="0" fontId="0" fillId="5" borderId="0" xfId="0" applyFill="1"/>
    <xf numFmtId="0" fontId="0" fillId="3" borderId="1" xfId="0" applyFill="1" applyBorder="1"/>
    <xf numFmtId="44" fontId="2" fillId="0" borderId="1" xfId="0" applyNumberFormat="1" applyFont="1" applyBorder="1" applyAlignment="1">
      <alignment horizontal="center"/>
    </xf>
    <xf numFmtId="0" fontId="2" fillId="6" borderId="1" xfId="0" applyFont="1" applyFill="1" applyBorder="1"/>
    <xf numFmtId="0" fontId="0" fillId="6" borderId="1" xfId="0" applyFill="1" applyBorder="1"/>
    <xf numFmtId="44" fontId="2" fillId="6" borderId="1" xfId="2" applyFont="1" applyFill="1" applyBorder="1"/>
    <xf numFmtId="44" fontId="2" fillId="6" borderId="1" xfId="2" applyFont="1" applyFill="1" applyBorder="1" applyAlignment="1">
      <alignment horizontal="center" vertical="center"/>
    </xf>
    <xf numFmtId="44" fontId="2" fillId="6" borderId="1" xfId="0" applyNumberFormat="1" applyFont="1" applyFill="1" applyBorder="1"/>
    <xf numFmtId="9" fontId="0" fillId="6" borderId="1" xfId="0" applyNumberFormat="1" applyFill="1" applyBorder="1" applyAlignment="1">
      <alignment horizontal="center"/>
    </xf>
    <xf numFmtId="43" fontId="0" fillId="0" borderId="0" xfId="1" applyFont="1"/>
    <xf numFmtId="0" fontId="2" fillId="0" borderId="1" xfId="0" applyFont="1" applyBorder="1" applyAlignment="1">
      <alignment horizontal="center" vertical="top"/>
    </xf>
    <xf numFmtId="43" fontId="0" fillId="0" borderId="1" xfId="0" applyNumberFormat="1" applyBorder="1"/>
    <xf numFmtId="43" fontId="0" fillId="0" borderId="1" xfId="1" applyFont="1" applyFill="1" applyBorder="1"/>
    <xf numFmtId="43" fontId="0" fillId="0" borderId="0" xfId="1" applyFont="1" applyFill="1"/>
    <xf numFmtId="0" fontId="2" fillId="0" borderId="1" xfId="0" applyFont="1" applyBorder="1" applyAlignment="1">
      <alignment horizontal="center" wrapText="1"/>
    </xf>
    <xf numFmtId="44" fontId="2" fillId="0" borderId="1" xfId="2" applyFont="1" applyFill="1" applyBorder="1" applyAlignment="1">
      <alignment horizontal="center" vertical="center" wrapText="1"/>
    </xf>
    <xf numFmtId="44" fontId="2" fillId="0" borderId="1" xfId="2" applyFont="1" applyFill="1" applyBorder="1" applyAlignment="1">
      <alignment horizontal="center" wrapText="1"/>
    </xf>
    <xf numFmtId="44" fontId="0" fillId="0" borderId="1" xfId="0" applyNumberFormat="1" applyBorder="1" applyAlignment="1">
      <alignment horizontal="center"/>
    </xf>
    <xf numFmtId="44" fontId="0" fillId="0" borderId="1" xfId="2" applyFont="1" applyFill="1" applyBorder="1" applyAlignment="1">
      <alignment wrapText="1"/>
    </xf>
    <xf numFmtId="44" fontId="0" fillId="0" borderId="1" xfId="2" applyFont="1" applyFill="1" applyBorder="1" applyAlignment="1">
      <alignment horizontal="center"/>
    </xf>
    <xf numFmtId="44" fontId="5" fillId="0" borderId="1" xfId="2" applyFont="1" applyFill="1" applyBorder="1" applyAlignment="1">
      <alignment wrapText="1"/>
    </xf>
    <xf numFmtId="44" fontId="5" fillId="0" borderId="1" xfId="2" applyFont="1" applyFill="1" applyBorder="1" applyAlignment="1">
      <alignment horizontal="center"/>
    </xf>
    <xf numFmtId="164" fontId="5" fillId="0" borderId="1" xfId="1" applyNumberFormat="1" applyFont="1" applyFill="1" applyBorder="1"/>
    <xf numFmtId="44" fontId="5" fillId="0" borderId="1" xfId="2" applyFont="1" applyFill="1" applyBorder="1"/>
    <xf numFmtId="164" fontId="0" fillId="0" borderId="1" xfId="1" applyNumberFormat="1" applyFont="1" applyFill="1" applyBorder="1"/>
    <xf numFmtId="44" fontId="2" fillId="0" borderId="1" xfId="2" applyFont="1" applyFill="1" applyBorder="1" applyAlignment="1">
      <alignment wrapText="1"/>
    </xf>
    <xf numFmtId="44" fontId="2" fillId="0" borderId="1" xfId="2" applyFont="1" applyFill="1" applyBorder="1" applyAlignment="1">
      <alignment horizontal="center"/>
    </xf>
    <xf numFmtId="44" fontId="2" fillId="0" borderId="1" xfId="2" applyFont="1" applyFill="1" applyBorder="1"/>
    <xf numFmtId="0" fontId="4" fillId="0" borderId="1" xfId="0" applyFont="1" applyBorder="1"/>
    <xf numFmtId="44" fontId="2" fillId="0" borderId="1" xfId="0" applyNumberFormat="1" applyFont="1" applyBorder="1" applyAlignment="1">
      <alignment horizontal="center" vertical="center"/>
    </xf>
    <xf numFmtId="44" fontId="9" fillId="0" borderId="1" xfId="2" applyFont="1" applyFill="1" applyBorder="1" applyAlignment="1">
      <alignment wrapText="1"/>
    </xf>
    <xf numFmtId="44" fontId="9" fillId="0" borderId="1" xfId="2" applyFont="1" applyFill="1" applyBorder="1" applyAlignment="1">
      <alignment horizontal="center"/>
    </xf>
    <xf numFmtId="164" fontId="9" fillId="0" borderId="1" xfId="1" applyNumberFormat="1" applyFont="1" applyFill="1" applyBorder="1"/>
    <xf numFmtId="44" fontId="10" fillId="0" borderId="1" xfId="2" applyFont="1" applyFill="1" applyBorder="1" applyAlignment="1">
      <alignment wrapText="1"/>
    </xf>
    <xf numFmtId="44" fontId="10" fillId="0" borderId="1" xfId="2" applyFont="1" applyFill="1" applyBorder="1" applyAlignment="1">
      <alignment horizontal="center"/>
    </xf>
    <xf numFmtId="44" fontId="6" fillId="0" borderId="1" xfId="2" applyFont="1" applyFill="1" applyBorder="1"/>
    <xf numFmtId="44" fontId="11" fillId="0" borderId="1" xfId="2" applyFont="1" applyFill="1" applyBorder="1"/>
    <xf numFmtId="44" fontId="11" fillId="0" borderId="1" xfId="2" applyFont="1" applyFill="1" applyBorder="1" applyAlignment="1">
      <alignment wrapText="1"/>
    </xf>
    <xf numFmtId="44" fontId="11" fillId="0" borderId="1" xfId="2" applyFont="1" applyFill="1" applyBorder="1" applyAlignment="1">
      <alignment horizontal="center"/>
    </xf>
    <xf numFmtId="44" fontId="10" fillId="0" borderId="1" xfId="2" applyFont="1" applyFill="1" applyBorder="1"/>
    <xf numFmtId="0" fontId="2" fillId="0" borderId="1" xfId="0" applyFont="1" applyBorder="1" applyAlignment="1">
      <alignment wrapText="1"/>
    </xf>
    <xf numFmtId="0" fontId="12" fillId="0" borderId="1" xfId="0" applyFont="1" applyBorder="1"/>
    <xf numFmtId="44" fontId="12" fillId="0" borderId="1" xfId="2" applyFont="1" applyFill="1" applyBorder="1"/>
    <xf numFmtId="44" fontId="12" fillId="0" borderId="1" xfId="0" applyNumberFormat="1" applyFont="1" applyBorder="1"/>
    <xf numFmtId="164" fontId="0" fillId="0" borderId="1" xfId="1" applyNumberFormat="1" applyFont="1" applyFill="1" applyBorder="1" applyAlignment="1">
      <alignment wrapText="1"/>
    </xf>
    <xf numFmtId="164" fontId="0" fillId="0" borderId="1" xfId="1" applyNumberFormat="1" applyFont="1" applyFill="1" applyBorder="1" applyAlignment="1">
      <alignment horizontal="center"/>
    </xf>
    <xf numFmtId="9" fontId="2" fillId="8" borderId="1" xfId="0" applyNumberFormat="1" applyFont="1" applyFill="1" applyBorder="1" applyAlignment="1">
      <alignment horizontal="center"/>
    </xf>
    <xf numFmtId="43" fontId="2" fillId="0" borderId="1" xfId="1" applyFont="1" applyFill="1" applyBorder="1" applyAlignment="1">
      <alignment horizontal="center"/>
    </xf>
    <xf numFmtId="44" fontId="2" fillId="0" borderId="1" xfId="2" applyFont="1" applyFill="1" applyBorder="1" applyAlignment="1">
      <alignment horizontal="center" vertical="center"/>
    </xf>
    <xf numFmtId="43" fontId="2" fillId="0" borderId="1" xfId="1" applyFont="1" applyFill="1" applyBorder="1"/>
    <xf numFmtId="0" fontId="0" fillId="7" borderId="1" xfId="0" applyFill="1" applyBorder="1" applyAlignment="1">
      <alignment wrapText="1"/>
    </xf>
    <xf numFmtId="43" fontId="0" fillId="7" borderId="1" xfId="1" applyFont="1" applyFill="1" applyBorder="1"/>
    <xf numFmtId="44" fontId="0" fillId="7" borderId="1" xfId="2" applyFont="1" applyFill="1" applyBorder="1"/>
    <xf numFmtId="0" fontId="0" fillId="9" borderId="1" xfId="0" applyFill="1" applyBorder="1"/>
    <xf numFmtId="44" fontId="0" fillId="9" borderId="1" xfId="0" applyNumberFormat="1" applyFill="1" applyBorder="1"/>
    <xf numFmtId="166" fontId="0" fillId="9" borderId="1" xfId="1" applyNumberFormat="1" applyFont="1" applyFill="1" applyBorder="1"/>
    <xf numFmtId="43" fontId="0" fillId="9" borderId="1" xfId="1" applyFont="1" applyFill="1" applyBorder="1"/>
    <xf numFmtId="166" fontId="0" fillId="9" borderId="0" xfId="1" applyNumberFormat="1" applyFont="1" applyFill="1"/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0" fillId="0" borderId="5" xfId="0" applyBorder="1"/>
    <xf numFmtId="0" fontId="0" fillId="7" borderId="1" xfId="0" applyFill="1" applyBorder="1"/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0" fillId="0" borderId="6" xfId="0" applyBorder="1"/>
    <xf numFmtId="0" fontId="0" fillId="7" borderId="6" xfId="0" applyFill="1" applyBorder="1"/>
    <xf numFmtId="43" fontId="0" fillId="7" borderId="7" xfId="1" applyFont="1" applyFill="1" applyBorder="1"/>
    <xf numFmtId="43" fontId="0" fillId="0" borderId="7" xfId="0" applyNumberFormat="1" applyBorder="1"/>
    <xf numFmtId="0" fontId="0" fillId="0" borderId="7" xfId="0" applyBorder="1"/>
    <xf numFmtId="0" fontId="0" fillId="0" borderId="8" xfId="0" applyBorder="1"/>
    <xf numFmtId="43" fontId="0" fillId="0" borderId="9" xfId="0" applyNumberFormat="1" applyBorder="1"/>
    <xf numFmtId="43" fontId="0" fillId="0" borderId="10" xfId="0" applyNumberFormat="1" applyBorder="1"/>
    <xf numFmtId="0" fontId="0" fillId="0" borderId="11" xfId="0" applyBorder="1"/>
    <xf numFmtId="9" fontId="0" fillId="0" borderId="1" xfId="3" applyFont="1" applyBorder="1"/>
    <xf numFmtId="0" fontId="2" fillId="0" borderId="2" xfId="0" applyFont="1" applyBorder="1"/>
    <xf numFmtId="0" fontId="13" fillId="0" borderId="4" xfId="0" applyFont="1" applyBorder="1" applyAlignment="1">
      <alignment horizontal="center"/>
    </xf>
    <xf numFmtId="43" fontId="2" fillId="0" borderId="10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3" fontId="0" fillId="0" borderId="10" xfId="1" applyFont="1" applyBorder="1"/>
    <xf numFmtId="43" fontId="0" fillId="7" borderId="9" xfId="1" applyFont="1" applyFill="1" applyBorder="1"/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5D7A5-3442-43EF-8626-5BEC40C4D276}">
  <dimension ref="A1:AC53"/>
  <sheetViews>
    <sheetView zoomScale="70" zoomScaleNormal="70" workbookViewId="0">
      <pane xSplit="3" ySplit="1" topLeftCell="D2" activePane="bottomRight" state="frozenSplit"/>
      <selection pane="topRight" activeCell="J1" sqref="J1"/>
      <selection pane="bottomLeft" activeCell="A16" sqref="A16"/>
      <selection pane="bottomRight" activeCell="AC1" sqref="AC1"/>
    </sheetView>
  </sheetViews>
  <sheetFormatPr defaultColWidth="8.88671875" defaultRowHeight="14.4" x14ac:dyDescent="0.3"/>
  <cols>
    <col min="1" max="1" width="41.109375" style="6" customWidth="1"/>
    <col min="2" max="2" width="10.44140625" style="5" customWidth="1"/>
    <col min="3" max="3" width="13.33203125" style="16" hidden="1" customWidth="1"/>
    <col min="4" max="5" width="11.21875" style="16" hidden="1" customWidth="1"/>
    <col min="6" max="7" width="7.88671875" style="16" hidden="1" customWidth="1"/>
    <col min="8" max="15" width="13.33203125" style="6" hidden="1" customWidth="1"/>
    <col min="16" max="16" width="15.77734375" style="6" customWidth="1"/>
    <col min="17" max="20" width="9" style="6" hidden="1" customWidth="1"/>
    <col min="21" max="25" width="13.33203125" style="6" customWidth="1"/>
    <col min="26" max="28" width="13.33203125" style="17" hidden="1" customWidth="1"/>
    <col min="29" max="29" width="15.109375" style="17" customWidth="1"/>
    <col min="30" max="16384" width="8.88671875" style="6"/>
  </cols>
  <sheetData>
    <row r="1" spans="1:29" s="11" customFormat="1" ht="28.8" x14ac:dyDescent="0.3">
      <c r="B1" s="85"/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1" t="s">
        <v>10</v>
      </c>
      <c r="M1" s="11" t="s">
        <v>11</v>
      </c>
      <c r="N1" s="11" t="s">
        <v>12</v>
      </c>
      <c r="O1" s="11" t="s">
        <v>13</v>
      </c>
      <c r="P1" s="85" t="s">
        <v>26</v>
      </c>
      <c r="Q1" s="73" t="str">
        <f>+D$1</f>
        <v>GENNAIO</v>
      </c>
      <c r="R1" s="73" t="str">
        <f t="shared" ref="R1:AB1" si="0">+E$1</f>
        <v>FEBBRAIO</v>
      </c>
      <c r="S1" s="73" t="str">
        <f t="shared" si="0"/>
        <v>MARZO</v>
      </c>
      <c r="T1" s="73" t="str">
        <f t="shared" si="0"/>
        <v>APRILE</v>
      </c>
      <c r="U1" s="73" t="str">
        <f t="shared" si="0"/>
        <v>MAGGIO</v>
      </c>
      <c r="V1" s="73" t="str">
        <f t="shared" si="0"/>
        <v>GIUGNO</v>
      </c>
      <c r="W1" s="73" t="str">
        <f t="shared" si="0"/>
        <v>LUGLIO</v>
      </c>
      <c r="X1" s="73" t="str">
        <f t="shared" si="0"/>
        <v>AGOSTO</v>
      </c>
      <c r="Y1" s="73" t="str">
        <f t="shared" si="0"/>
        <v>SETTEMBRE</v>
      </c>
      <c r="Z1" s="12" t="str">
        <f t="shared" si="0"/>
        <v>OTTOBRE</v>
      </c>
      <c r="AA1" s="12" t="str">
        <f t="shared" si="0"/>
        <v>NOVEMBRE</v>
      </c>
      <c r="AB1" s="12" t="str">
        <f t="shared" si="0"/>
        <v>DICEMBRE</v>
      </c>
      <c r="AC1" s="117">
        <v>1</v>
      </c>
    </row>
    <row r="2" spans="1:29" s="10" customFormat="1" ht="56.4" customHeight="1" x14ac:dyDescent="0.3">
      <c r="B2" s="13" t="s">
        <v>14</v>
      </c>
      <c r="C2" s="86" t="s">
        <v>24</v>
      </c>
      <c r="D2" s="87" t="str">
        <f>+D$1</f>
        <v>GENNAIO</v>
      </c>
      <c r="E2" s="87" t="str">
        <f t="shared" ref="E2:O2" si="1">+E$1</f>
        <v>FEBBRAIO</v>
      </c>
      <c r="F2" s="87" t="str">
        <f t="shared" si="1"/>
        <v>MARZO</v>
      </c>
      <c r="G2" s="87" t="str">
        <f t="shared" si="1"/>
        <v>APRILE</v>
      </c>
      <c r="H2" s="87" t="str">
        <f t="shared" si="1"/>
        <v>MAGGIO</v>
      </c>
      <c r="I2" s="87" t="str">
        <f t="shared" si="1"/>
        <v>GIUGNO</v>
      </c>
      <c r="J2" s="87" t="str">
        <f t="shared" si="1"/>
        <v>LUGLIO</v>
      </c>
      <c r="K2" s="87" t="str">
        <f t="shared" si="1"/>
        <v>AGOSTO</v>
      </c>
      <c r="L2" s="87" t="str">
        <f t="shared" si="1"/>
        <v>SETTEMBRE</v>
      </c>
      <c r="M2" s="87" t="str">
        <f t="shared" si="1"/>
        <v>OTTOBRE</v>
      </c>
      <c r="N2" s="87" t="str">
        <f t="shared" si="1"/>
        <v>NOVEMBRE</v>
      </c>
      <c r="O2" s="87" t="str">
        <f t="shared" si="1"/>
        <v>DICEMBRE</v>
      </c>
      <c r="P2" s="85" t="str">
        <f t="shared" ref="P2" si="2">+P1</f>
        <v>TOTALE A STAGIONE FULL</v>
      </c>
      <c r="Q2" s="88" t="str">
        <f>+D$1</f>
        <v>GENNAIO</v>
      </c>
      <c r="R2" s="88" t="str">
        <f t="shared" ref="R2" si="3">+E$1</f>
        <v>FEBBRAIO</v>
      </c>
      <c r="S2" s="88" t="str">
        <f t="shared" ref="S2" si="4">+F$1</f>
        <v>MARZO</v>
      </c>
      <c r="T2" s="88" t="str">
        <f t="shared" ref="T2" si="5">+G$1</f>
        <v>APRILE</v>
      </c>
      <c r="U2" s="88" t="str">
        <f t="shared" ref="U2" si="6">+H$1</f>
        <v>MAGGIO</v>
      </c>
      <c r="V2" s="88" t="str">
        <f t="shared" ref="V2" si="7">+I$1</f>
        <v>GIUGNO</v>
      </c>
      <c r="W2" s="88" t="str">
        <f t="shared" ref="W2" si="8">+J$1</f>
        <v>LUGLIO</v>
      </c>
      <c r="X2" s="88" t="str">
        <f t="shared" ref="X2" si="9">+K$1</f>
        <v>AGOSTO</v>
      </c>
      <c r="Y2" s="88" t="str">
        <f t="shared" ref="Y2" si="10">+L$1</f>
        <v>SETTEMBRE</v>
      </c>
      <c r="Z2" s="14" t="str">
        <f t="shared" ref="Z2" si="11">+M$1</f>
        <v>OTTOBRE</v>
      </c>
      <c r="AA2" s="14" t="str">
        <f t="shared" ref="AA2" si="12">+N$1</f>
        <v>NOVEMBRE</v>
      </c>
      <c r="AB2" s="14" t="str">
        <f t="shared" ref="AB2" si="13">+O$1</f>
        <v>DICEMBRE</v>
      </c>
      <c r="AC2" s="15" t="s">
        <v>77</v>
      </c>
    </row>
    <row r="3" spans="1:29" x14ac:dyDescent="0.3">
      <c r="A3" s="6" t="s">
        <v>0</v>
      </c>
    </row>
    <row r="4" spans="1:29" x14ac:dyDescent="0.3">
      <c r="A4" s="6" t="s">
        <v>1</v>
      </c>
    </row>
    <row r="5" spans="1:29" x14ac:dyDescent="0.3">
      <c r="A5" s="6" t="s">
        <v>15</v>
      </c>
      <c r="B5" s="89">
        <v>130</v>
      </c>
      <c r="C5" s="90">
        <f t="shared" ref="C5:C9" si="14">+B5*100/122</f>
        <v>106.55737704918033</v>
      </c>
      <c r="D5" s="51">
        <f>+$C5*D6</f>
        <v>0</v>
      </c>
      <c r="E5" s="51">
        <f t="shared" ref="E5:O5" si="15">+$C5*E6</f>
        <v>0</v>
      </c>
      <c r="F5" s="51">
        <f t="shared" si="15"/>
        <v>0</v>
      </c>
      <c r="G5" s="51">
        <f t="shared" si="15"/>
        <v>0</v>
      </c>
      <c r="H5" s="51">
        <f t="shared" si="15"/>
        <v>745.90163934426232</v>
      </c>
      <c r="I5" s="51">
        <f t="shared" si="15"/>
        <v>3196.7213114754099</v>
      </c>
      <c r="J5" s="51">
        <f t="shared" si="15"/>
        <v>2131.1475409836066</v>
      </c>
      <c r="K5" s="51">
        <f t="shared" si="15"/>
        <v>0</v>
      </c>
      <c r="L5" s="51">
        <f t="shared" si="15"/>
        <v>0</v>
      </c>
      <c r="M5" s="51">
        <f t="shared" si="15"/>
        <v>0</v>
      </c>
      <c r="N5" s="51">
        <f t="shared" si="15"/>
        <v>0</v>
      </c>
      <c r="O5" s="51">
        <f t="shared" si="15"/>
        <v>0</v>
      </c>
      <c r="P5" s="51">
        <f>SUM(D5:O5)</f>
        <v>6073.7704918032787</v>
      </c>
      <c r="Q5" s="51">
        <f>+$C5*Q6</f>
        <v>0</v>
      </c>
      <c r="R5" s="51">
        <f t="shared" ref="R5" si="16">+$C5*R6</f>
        <v>0</v>
      </c>
      <c r="S5" s="51">
        <f t="shared" ref="S5" si="17">+$C5*S6</f>
        <v>0</v>
      </c>
      <c r="T5" s="51">
        <f t="shared" ref="T5" si="18">+$C5*T6</f>
        <v>0</v>
      </c>
      <c r="U5" s="51">
        <f t="shared" ref="U5" si="19">+$C5*U6</f>
        <v>745.90163934426232</v>
      </c>
      <c r="V5" s="51">
        <f t="shared" ref="V5" si="20">+$C5*V6</f>
        <v>3196.7213114754099</v>
      </c>
      <c r="W5" s="51">
        <f t="shared" ref="W5" si="21">+$C5*W6</f>
        <v>2131.1475409836066</v>
      </c>
      <c r="X5" s="51">
        <f t="shared" ref="X5" si="22">+$C5*X6</f>
        <v>0</v>
      </c>
      <c r="Y5" s="51">
        <f t="shared" ref="Y5" si="23">+$C5*Y6</f>
        <v>0</v>
      </c>
      <c r="Z5" s="20">
        <f t="shared" ref="Z5" si="24">+$C5*Z6</f>
        <v>0</v>
      </c>
      <c r="AA5" s="20">
        <f t="shared" ref="AA5" si="25">+$C5*AA6</f>
        <v>0</v>
      </c>
      <c r="AB5" s="20">
        <f t="shared" ref="AB5" si="26">+$C5*AB6</f>
        <v>0</v>
      </c>
      <c r="AC5" s="20">
        <f>SUM(Q5:AB5)</f>
        <v>6073.7704918032787</v>
      </c>
    </row>
    <row r="6" spans="1:29" s="21" customFormat="1" ht="15" customHeight="1" x14ac:dyDescent="0.3">
      <c r="A6" s="21" t="s">
        <v>27</v>
      </c>
      <c r="B6" s="91"/>
      <c r="C6" s="92"/>
      <c r="D6" s="92"/>
      <c r="E6" s="92"/>
      <c r="F6" s="92"/>
      <c r="G6" s="92"/>
      <c r="H6" s="93">
        <v>7</v>
      </c>
      <c r="I6" s="93">
        <v>30</v>
      </c>
      <c r="J6" s="93">
        <v>20</v>
      </c>
      <c r="K6" s="93">
        <v>0</v>
      </c>
      <c r="L6" s="93">
        <v>0</v>
      </c>
      <c r="M6" s="93">
        <v>0</v>
      </c>
      <c r="N6" s="93">
        <v>0</v>
      </c>
      <c r="O6" s="93">
        <v>0</v>
      </c>
      <c r="P6" s="94"/>
      <c r="Q6" s="95">
        <f t="shared" ref="Q6:T6" si="27">+D6*$AC$1</f>
        <v>0</v>
      </c>
      <c r="R6" s="95">
        <f t="shared" si="27"/>
        <v>0</v>
      </c>
      <c r="S6" s="95">
        <f t="shared" si="27"/>
        <v>0</v>
      </c>
      <c r="T6" s="95">
        <f t="shared" si="27"/>
        <v>0</v>
      </c>
      <c r="U6" s="95">
        <f>+H6*$AC$1</f>
        <v>7</v>
      </c>
      <c r="V6" s="95">
        <f t="shared" ref="V6:AB6" si="28">+I6*$AC$1</f>
        <v>30</v>
      </c>
      <c r="W6" s="95">
        <f t="shared" si="28"/>
        <v>20</v>
      </c>
      <c r="X6" s="95">
        <f t="shared" si="28"/>
        <v>0</v>
      </c>
      <c r="Y6" s="95">
        <f t="shared" si="28"/>
        <v>0</v>
      </c>
      <c r="Z6" s="25">
        <f t="shared" si="28"/>
        <v>0</v>
      </c>
      <c r="AA6" s="25">
        <f t="shared" si="28"/>
        <v>0</v>
      </c>
      <c r="AB6" s="25">
        <f t="shared" si="28"/>
        <v>0</v>
      </c>
      <c r="AC6" s="26"/>
    </row>
    <row r="7" spans="1:29" x14ac:dyDescent="0.3">
      <c r="A7" s="6" t="s">
        <v>21</v>
      </c>
      <c r="B7" s="89">
        <v>150</v>
      </c>
      <c r="C7" s="90">
        <f t="shared" si="14"/>
        <v>122.95081967213115</v>
      </c>
      <c r="D7" s="51">
        <f>+$C7*D8</f>
        <v>0</v>
      </c>
      <c r="E7" s="51">
        <f t="shared" ref="E7" si="29">+$C7*E8</f>
        <v>0</v>
      </c>
      <c r="F7" s="51">
        <f t="shared" ref="F7" si="30">+$C7*F8</f>
        <v>0</v>
      </c>
      <c r="G7" s="51">
        <f t="shared" ref="G7" si="31">+$C7*G8</f>
        <v>0</v>
      </c>
      <c r="H7" s="51">
        <f t="shared" ref="H7" si="32">+$C7*H8</f>
        <v>0</v>
      </c>
      <c r="I7" s="51">
        <f t="shared" ref="I7" si="33">+$C7*I8</f>
        <v>0</v>
      </c>
      <c r="J7" s="51">
        <f t="shared" ref="J7" si="34">+$C7*J8</f>
        <v>1352.4590163934427</v>
      </c>
      <c r="K7" s="51">
        <f t="shared" ref="K7" si="35">+$C7*K8</f>
        <v>2950.8196721311474</v>
      </c>
      <c r="L7" s="51">
        <f t="shared" ref="L7" si="36">+$C7*L8</f>
        <v>0</v>
      </c>
      <c r="M7" s="51">
        <f t="shared" ref="M7" si="37">+$C7*M8</f>
        <v>0</v>
      </c>
      <c r="N7" s="51">
        <f t="shared" ref="N7" si="38">+$C7*N8</f>
        <v>0</v>
      </c>
      <c r="O7" s="51">
        <f t="shared" ref="O7" si="39">+$C7*O8</f>
        <v>0</v>
      </c>
      <c r="P7" s="51">
        <f>SUM(D7:O7)</f>
        <v>4303.2786885245896</v>
      </c>
      <c r="Q7" s="51">
        <f>+$C7*Q8</f>
        <v>0</v>
      </c>
      <c r="R7" s="51">
        <f t="shared" ref="R7" si="40">+$C7*R8</f>
        <v>0</v>
      </c>
      <c r="S7" s="51">
        <f t="shared" ref="S7" si="41">+$C7*S8</f>
        <v>0</v>
      </c>
      <c r="T7" s="51">
        <f t="shared" ref="T7" si="42">+$C7*T8</f>
        <v>0</v>
      </c>
      <c r="U7" s="51">
        <f t="shared" ref="U7" si="43">+$C7*U8</f>
        <v>0</v>
      </c>
      <c r="V7" s="51">
        <f t="shared" ref="V7" si="44">+$C7*V8</f>
        <v>0</v>
      </c>
      <c r="W7" s="51">
        <f t="shared" ref="W7" si="45">+$C7*W8</f>
        <v>1352.4590163934427</v>
      </c>
      <c r="X7" s="51">
        <f t="shared" ref="X7" si="46">+$C7*X8</f>
        <v>2950.8196721311474</v>
      </c>
      <c r="Y7" s="51">
        <f t="shared" ref="Y7" si="47">+$C7*Y8</f>
        <v>0</v>
      </c>
      <c r="Z7" s="20">
        <f t="shared" ref="Z7" si="48">+$C7*Z8</f>
        <v>0</v>
      </c>
      <c r="AA7" s="20">
        <f t="shared" ref="AA7" si="49">+$C7*AA8</f>
        <v>0</v>
      </c>
      <c r="AB7" s="20">
        <f t="shared" ref="AB7" si="50">+$C7*AB8</f>
        <v>0</v>
      </c>
      <c r="AC7" s="20">
        <f>SUM(Q7:AB7)</f>
        <v>4303.2786885245896</v>
      </c>
    </row>
    <row r="8" spans="1:29" s="21" customFormat="1" x14ac:dyDescent="0.3">
      <c r="A8" s="21" t="s">
        <v>27</v>
      </c>
      <c r="B8" s="91"/>
      <c r="C8" s="92"/>
      <c r="D8" s="92"/>
      <c r="E8" s="92"/>
      <c r="F8" s="92"/>
      <c r="G8" s="92"/>
      <c r="H8" s="93">
        <v>0</v>
      </c>
      <c r="I8" s="93">
        <v>0</v>
      </c>
      <c r="J8" s="93">
        <v>11</v>
      </c>
      <c r="K8" s="93">
        <v>24</v>
      </c>
      <c r="L8" s="93">
        <v>0</v>
      </c>
      <c r="M8" s="93">
        <v>0</v>
      </c>
      <c r="N8" s="93">
        <v>0</v>
      </c>
      <c r="O8" s="93">
        <v>0</v>
      </c>
      <c r="P8" s="94"/>
      <c r="Q8" s="93">
        <f t="shared" ref="Q8:T8" si="51">+D8*$AC$1</f>
        <v>0</v>
      </c>
      <c r="R8" s="93">
        <f t="shared" si="51"/>
        <v>0</v>
      </c>
      <c r="S8" s="93">
        <f t="shared" si="51"/>
        <v>0</v>
      </c>
      <c r="T8" s="93">
        <f t="shared" si="51"/>
        <v>0</v>
      </c>
      <c r="U8" s="93">
        <f>+H8*$AC$1</f>
        <v>0</v>
      </c>
      <c r="V8" s="93">
        <f t="shared" ref="V8" si="52">+I8*$AC$1</f>
        <v>0</v>
      </c>
      <c r="W8" s="93">
        <f t="shared" ref="W8" si="53">+J8*$AC$1</f>
        <v>11</v>
      </c>
      <c r="X8" s="93">
        <f t="shared" ref="X8" si="54">+K8*$AC$1</f>
        <v>24</v>
      </c>
      <c r="Y8" s="93">
        <f t="shared" ref="Y8" si="55">+L8*$AC$1</f>
        <v>0</v>
      </c>
      <c r="Z8" s="27">
        <f t="shared" ref="Z8" si="56">+M8*$AC$1</f>
        <v>0</v>
      </c>
      <c r="AA8" s="27">
        <f t="shared" ref="AA8" si="57">+N8*$AC$1</f>
        <v>0</v>
      </c>
      <c r="AB8" s="27">
        <f t="shared" ref="AB8" si="58">+O8*$AC$1</f>
        <v>0</v>
      </c>
      <c r="AC8" s="26"/>
    </row>
    <row r="9" spans="1:29" x14ac:dyDescent="0.3">
      <c r="A9" s="6" t="s">
        <v>25</v>
      </c>
      <c r="B9" s="89">
        <v>130</v>
      </c>
      <c r="C9" s="90">
        <f t="shared" si="14"/>
        <v>106.55737704918033</v>
      </c>
      <c r="D9" s="51">
        <f>+$C9*D10</f>
        <v>0</v>
      </c>
      <c r="E9" s="51">
        <f t="shared" ref="E9" si="59">+$C9*E10</f>
        <v>0</v>
      </c>
      <c r="F9" s="51">
        <f t="shared" ref="F9" si="60">+$C9*F10</f>
        <v>0</v>
      </c>
      <c r="G9" s="51">
        <f t="shared" ref="G9" si="61">+$C9*G10</f>
        <v>0</v>
      </c>
      <c r="H9" s="51">
        <f t="shared" ref="H9" si="62">+$C9*H10</f>
        <v>0</v>
      </c>
      <c r="I9" s="51">
        <f t="shared" ref="I9" si="63">+$C9*I10</f>
        <v>0</v>
      </c>
      <c r="J9" s="51">
        <f t="shared" ref="J9" si="64">+$C9*J10</f>
        <v>0</v>
      </c>
      <c r="K9" s="51">
        <f t="shared" ref="K9" si="65">+$C9*K10</f>
        <v>745.90163934426232</v>
      </c>
      <c r="L9" s="51">
        <f t="shared" ref="L9" si="66">+$C9*L10</f>
        <v>0</v>
      </c>
      <c r="M9" s="51">
        <f t="shared" ref="M9" si="67">+$C9*M10</f>
        <v>0</v>
      </c>
      <c r="N9" s="51">
        <f t="shared" ref="N9" si="68">+$C9*N10</f>
        <v>0</v>
      </c>
      <c r="O9" s="51">
        <f t="shared" ref="O9" si="69">+$C9*O10</f>
        <v>0</v>
      </c>
      <c r="P9" s="51">
        <f>SUM(D9:O9)</f>
        <v>745.90163934426232</v>
      </c>
      <c r="Q9" s="51">
        <f>+$C9*Q10</f>
        <v>0</v>
      </c>
      <c r="R9" s="51">
        <f t="shared" ref="R9" si="70">+$C9*R10</f>
        <v>0</v>
      </c>
      <c r="S9" s="51">
        <f t="shared" ref="S9" si="71">+$C9*S10</f>
        <v>0</v>
      </c>
      <c r="T9" s="51">
        <f t="shared" ref="T9" si="72">+$C9*T10</f>
        <v>0</v>
      </c>
      <c r="U9" s="51">
        <f t="shared" ref="U9" si="73">+$C9*U10</f>
        <v>0</v>
      </c>
      <c r="V9" s="51">
        <f t="shared" ref="V9" si="74">+$C9*V10</f>
        <v>0</v>
      </c>
      <c r="W9" s="51">
        <f t="shared" ref="W9" si="75">+$C9*W10</f>
        <v>0</v>
      </c>
      <c r="X9" s="51">
        <f t="shared" ref="X9" si="76">+$C9*X10</f>
        <v>745.90163934426232</v>
      </c>
      <c r="Y9" s="51">
        <f t="shared" ref="Y9" si="77">+$C9*Y10</f>
        <v>0</v>
      </c>
      <c r="Z9" s="20">
        <f t="shared" ref="Z9" si="78">+$C9*Z10</f>
        <v>0</v>
      </c>
      <c r="AA9" s="20">
        <f t="shared" ref="AA9" si="79">+$C9*AA10</f>
        <v>0</v>
      </c>
      <c r="AB9" s="20">
        <f t="shared" ref="AB9" si="80">+$C9*AB10</f>
        <v>0</v>
      </c>
      <c r="AC9" s="20">
        <f>SUM(Q9:AB9)</f>
        <v>745.90163934426232</v>
      </c>
    </row>
    <row r="10" spans="1:29" s="21" customFormat="1" x14ac:dyDescent="0.3">
      <c r="A10" s="21" t="s">
        <v>27</v>
      </c>
      <c r="B10" s="91"/>
      <c r="C10" s="92"/>
      <c r="D10" s="92"/>
      <c r="E10" s="92"/>
      <c r="F10" s="92"/>
      <c r="G10" s="92"/>
      <c r="H10" s="93">
        <v>0</v>
      </c>
      <c r="I10" s="93">
        <v>0</v>
      </c>
      <c r="J10" s="93">
        <v>0</v>
      </c>
      <c r="K10" s="93">
        <v>7</v>
      </c>
      <c r="L10" s="93">
        <v>0</v>
      </c>
      <c r="M10" s="93">
        <v>0</v>
      </c>
      <c r="N10" s="93">
        <v>0</v>
      </c>
      <c r="O10" s="93">
        <v>0</v>
      </c>
      <c r="P10" s="94"/>
      <c r="Q10" s="93">
        <f t="shared" ref="Q10:T10" si="81">+D10*$AC$1</f>
        <v>0</v>
      </c>
      <c r="R10" s="93">
        <f t="shared" si="81"/>
        <v>0</v>
      </c>
      <c r="S10" s="93">
        <f t="shared" si="81"/>
        <v>0</v>
      </c>
      <c r="T10" s="93">
        <f t="shared" si="81"/>
        <v>0</v>
      </c>
      <c r="U10" s="93">
        <f>+H10*$AC$1</f>
        <v>0</v>
      </c>
      <c r="V10" s="93">
        <f t="shared" ref="V10" si="82">+I10*$AC$1</f>
        <v>0</v>
      </c>
      <c r="W10" s="93">
        <f t="shared" ref="W10" si="83">+J10*$AC$1</f>
        <v>0</v>
      </c>
      <c r="X10" s="93">
        <f t="shared" ref="X10" si="84">+K10*$AC$1</f>
        <v>7</v>
      </c>
      <c r="Y10" s="93">
        <f t="shared" ref="Y10" si="85">+L10*$AC$1</f>
        <v>0</v>
      </c>
      <c r="Z10" s="27">
        <f t="shared" ref="Z10" si="86">+M10*$AC$1</f>
        <v>0</v>
      </c>
      <c r="AA10" s="27">
        <f t="shared" ref="AA10" si="87">+N10*$AC$1</f>
        <v>0</v>
      </c>
      <c r="AB10" s="27">
        <f t="shared" ref="AB10" si="88">+O10*$AC$1</f>
        <v>0</v>
      </c>
      <c r="AC10" s="26"/>
    </row>
    <row r="11" spans="1:29" s="10" customFormat="1" x14ac:dyDescent="0.3">
      <c r="A11" s="10" t="s">
        <v>28</v>
      </c>
      <c r="B11" s="96"/>
      <c r="C11" s="97"/>
      <c r="D11" s="98">
        <f t="shared" ref="D11" si="89">SUM(D5:D10)</f>
        <v>0</v>
      </c>
      <c r="E11" s="98">
        <f t="shared" ref="E11" si="90">SUM(E5:E10)</f>
        <v>0</v>
      </c>
      <c r="F11" s="98">
        <f t="shared" ref="F11" si="91">SUM(F5:F10)</f>
        <v>0</v>
      </c>
      <c r="G11" s="98">
        <f t="shared" ref="G11" si="92">SUM(G5:G10)</f>
        <v>0</v>
      </c>
      <c r="H11" s="98">
        <f t="shared" ref="H11:L11" si="93">SUM(H5:H10)</f>
        <v>752.90163934426232</v>
      </c>
      <c r="I11" s="98">
        <f t="shared" si="93"/>
        <v>3226.7213114754099</v>
      </c>
      <c r="J11" s="98">
        <f t="shared" si="93"/>
        <v>3514.6065573770493</v>
      </c>
      <c r="K11" s="98">
        <f t="shared" si="93"/>
        <v>3727.7213114754095</v>
      </c>
      <c r="L11" s="98">
        <f t="shared" si="93"/>
        <v>0</v>
      </c>
      <c r="M11" s="98">
        <f t="shared" ref="M11" si="94">SUM(M5:M10)</f>
        <v>0</v>
      </c>
      <c r="N11" s="98">
        <f t="shared" ref="N11" si="95">SUM(N5:N10)</f>
        <v>0</v>
      </c>
      <c r="O11" s="98">
        <f t="shared" ref="O11" si="96">SUM(O5:O10)</f>
        <v>0</v>
      </c>
      <c r="P11" s="98">
        <f>SUM(P5:P10)</f>
        <v>11122.950819672129</v>
      </c>
      <c r="Q11" s="98">
        <f>+Q5+Q7+Q9</f>
        <v>0</v>
      </c>
      <c r="R11" s="98">
        <f t="shared" ref="R11:AB11" si="97">+R5+R7+R9</f>
        <v>0</v>
      </c>
      <c r="S11" s="98">
        <f t="shared" si="97"/>
        <v>0</v>
      </c>
      <c r="T11" s="98">
        <f t="shared" si="97"/>
        <v>0</v>
      </c>
      <c r="U11" s="98">
        <f t="shared" si="97"/>
        <v>745.90163934426232</v>
      </c>
      <c r="V11" s="98">
        <f t="shared" si="97"/>
        <v>3196.7213114754099</v>
      </c>
      <c r="W11" s="98">
        <f t="shared" si="97"/>
        <v>3483.6065573770493</v>
      </c>
      <c r="X11" s="98">
        <f t="shared" si="97"/>
        <v>3696.7213114754095</v>
      </c>
      <c r="Y11" s="98">
        <f t="shared" si="97"/>
        <v>0</v>
      </c>
      <c r="Z11" s="28">
        <f t="shared" si="97"/>
        <v>0</v>
      </c>
      <c r="AA11" s="28">
        <f t="shared" si="97"/>
        <v>0</v>
      </c>
      <c r="AB11" s="28">
        <f t="shared" si="97"/>
        <v>0</v>
      </c>
      <c r="AC11" s="28">
        <f>SUM(AC5:AC9)</f>
        <v>11122.950819672129</v>
      </c>
    </row>
    <row r="12" spans="1:29" x14ac:dyDescent="0.3">
      <c r="A12" s="99"/>
      <c r="B12" s="89"/>
      <c r="C12" s="90"/>
      <c r="D12" s="90"/>
      <c r="E12" s="90"/>
      <c r="F12" s="90"/>
      <c r="G12" s="90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9" s="29" customFormat="1" ht="57.6" x14ac:dyDescent="0.3">
      <c r="B13" s="13" t="s">
        <v>14</v>
      </c>
      <c r="C13" s="86" t="s">
        <v>24</v>
      </c>
      <c r="D13" s="86" t="str">
        <f>+D$1</f>
        <v>GENNAIO</v>
      </c>
      <c r="E13" s="86" t="str">
        <f t="shared" ref="E13:O13" si="98">+E$1</f>
        <v>FEBBRAIO</v>
      </c>
      <c r="F13" s="86" t="str">
        <f t="shared" si="98"/>
        <v>MARZO</v>
      </c>
      <c r="G13" s="86" t="str">
        <f t="shared" si="98"/>
        <v>APRILE</v>
      </c>
      <c r="H13" s="86" t="str">
        <f t="shared" si="98"/>
        <v>MAGGIO</v>
      </c>
      <c r="I13" s="86" t="str">
        <f t="shared" si="98"/>
        <v>GIUGNO</v>
      </c>
      <c r="J13" s="86" t="str">
        <f t="shared" si="98"/>
        <v>LUGLIO</v>
      </c>
      <c r="K13" s="86" t="str">
        <f t="shared" si="98"/>
        <v>AGOSTO</v>
      </c>
      <c r="L13" s="86" t="str">
        <f t="shared" si="98"/>
        <v>SETTEMBRE</v>
      </c>
      <c r="M13" s="86" t="str">
        <f t="shared" si="98"/>
        <v>OTTOBRE</v>
      </c>
      <c r="N13" s="86" t="str">
        <f t="shared" si="98"/>
        <v>NOVEMBRE</v>
      </c>
      <c r="O13" s="86" t="str">
        <f t="shared" si="98"/>
        <v>DICEMBRE</v>
      </c>
      <c r="P13" s="86" t="str">
        <f t="shared" ref="P13" si="99">+P1</f>
        <v>TOTALE A STAGIONE FULL</v>
      </c>
      <c r="Q13" s="100" t="str">
        <f>+D$1</f>
        <v>GENNAIO</v>
      </c>
      <c r="R13" s="100" t="str">
        <f t="shared" ref="R13" si="100">+E$1</f>
        <v>FEBBRAIO</v>
      </c>
      <c r="S13" s="100" t="str">
        <f t="shared" ref="S13" si="101">+F$1</f>
        <v>MARZO</v>
      </c>
      <c r="T13" s="100" t="str">
        <f t="shared" ref="T13" si="102">+G$1</f>
        <v>APRILE</v>
      </c>
      <c r="U13" s="100" t="str">
        <f t="shared" ref="U13" si="103">+H$1</f>
        <v>MAGGIO</v>
      </c>
      <c r="V13" s="100" t="str">
        <f t="shared" ref="V13" si="104">+I$1</f>
        <v>GIUGNO</v>
      </c>
      <c r="W13" s="100" t="str">
        <f t="shared" ref="W13" si="105">+J$1</f>
        <v>LUGLIO</v>
      </c>
      <c r="X13" s="100" t="str">
        <f t="shared" ref="X13" si="106">+K$1</f>
        <v>AGOSTO</v>
      </c>
      <c r="Y13" s="100" t="str">
        <f t="shared" ref="Y13" si="107">+L$1</f>
        <v>SETTEMBRE</v>
      </c>
      <c r="Z13" s="30" t="str">
        <f t="shared" ref="Z13" si="108">+M$1</f>
        <v>OTTOBRE</v>
      </c>
      <c r="AA13" s="30" t="str">
        <f t="shared" ref="AA13" si="109">+N$1</f>
        <v>NOVEMBRE</v>
      </c>
      <c r="AB13" s="30" t="str">
        <f t="shared" ref="AB13" si="110">+O$1</f>
        <v>DICEMBRE</v>
      </c>
      <c r="AC13" s="15" t="str">
        <f>+AC2</f>
        <v>TOTALE CON STAGIONE OCCUPATA RIDOTTA</v>
      </c>
    </row>
    <row r="14" spans="1:29" x14ac:dyDescent="0.3">
      <c r="A14" s="6" t="s">
        <v>16</v>
      </c>
      <c r="B14" s="89"/>
      <c r="C14" s="90"/>
      <c r="D14" s="90"/>
      <c r="E14" s="90"/>
      <c r="F14" s="90"/>
      <c r="G14" s="90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9" x14ac:dyDescent="0.3">
      <c r="A15" s="6" t="s">
        <v>17</v>
      </c>
      <c r="B15" s="89"/>
      <c r="C15" s="90"/>
      <c r="D15" s="90"/>
      <c r="E15" s="90"/>
      <c r="F15" s="90"/>
      <c r="G15" s="90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9" x14ac:dyDescent="0.3">
      <c r="A16" s="6" t="s">
        <v>18</v>
      </c>
      <c r="B16" s="89">
        <v>140</v>
      </c>
      <c r="C16" s="90">
        <f>+B16*100/122</f>
        <v>114.75409836065573</v>
      </c>
      <c r="D16" s="51">
        <f>+$C16*D17</f>
        <v>0</v>
      </c>
      <c r="E16" s="51">
        <f t="shared" ref="E16:O16" si="111">+$C16*E17</f>
        <v>0</v>
      </c>
      <c r="F16" s="51">
        <f t="shared" si="111"/>
        <v>0</v>
      </c>
      <c r="G16" s="51">
        <f t="shared" si="111"/>
        <v>0</v>
      </c>
      <c r="H16" s="51">
        <f t="shared" si="111"/>
        <v>803.27868852459017</v>
      </c>
      <c r="I16" s="51">
        <f t="shared" si="111"/>
        <v>2524.5901639344261</v>
      </c>
      <c r="J16" s="51">
        <f t="shared" si="111"/>
        <v>0</v>
      </c>
      <c r="K16" s="51">
        <f t="shared" si="111"/>
        <v>0</v>
      </c>
      <c r="L16" s="51">
        <f t="shared" si="111"/>
        <v>0</v>
      </c>
      <c r="M16" s="51">
        <f t="shared" si="111"/>
        <v>0</v>
      </c>
      <c r="N16" s="51">
        <f t="shared" si="111"/>
        <v>0</v>
      </c>
      <c r="O16" s="51">
        <f t="shared" si="111"/>
        <v>0</v>
      </c>
      <c r="P16" s="51">
        <f>SUM(D16:O16)</f>
        <v>3327.8688524590161</v>
      </c>
      <c r="Q16" s="51">
        <f>+$C16*Q17</f>
        <v>0</v>
      </c>
      <c r="R16" s="51">
        <f t="shared" ref="R16:AB16" si="112">+$C16*R17</f>
        <v>0</v>
      </c>
      <c r="S16" s="51">
        <f t="shared" si="112"/>
        <v>0</v>
      </c>
      <c r="T16" s="51">
        <f t="shared" si="112"/>
        <v>0</v>
      </c>
      <c r="U16" s="51">
        <f>+$C16*U17</f>
        <v>803.27868852459017</v>
      </c>
      <c r="V16" s="51">
        <f t="shared" si="112"/>
        <v>2524.5901639344261</v>
      </c>
      <c r="W16" s="51">
        <f t="shared" si="112"/>
        <v>0</v>
      </c>
      <c r="X16" s="51">
        <f t="shared" si="112"/>
        <v>0</v>
      </c>
      <c r="Y16" s="51">
        <f t="shared" si="112"/>
        <v>0</v>
      </c>
      <c r="Z16" s="20">
        <f t="shared" si="112"/>
        <v>0</v>
      </c>
      <c r="AA16" s="20">
        <f t="shared" si="112"/>
        <v>0</v>
      </c>
      <c r="AB16" s="20">
        <f t="shared" si="112"/>
        <v>0</v>
      </c>
      <c r="AC16" s="20">
        <f>SUM(Q16:AB16)</f>
        <v>3327.8688524590161</v>
      </c>
    </row>
    <row r="17" spans="1:29" s="35" customFormat="1" x14ac:dyDescent="0.3">
      <c r="A17" s="31" t="s">
        <v>27</v>
      </c>
      <c r="B17" s="101"/>
      <c r="C17" s="102"/>
      <c r="D17" s="102"/>
      <c r="E17" s="102"/>
      <c r="F17" s="102"/>
      <c r="G17" s="102"/>
      <c r="H17" s="103">
        <f>31-24</f>
        <v>7</v>
      </c>
      <c r="I17" s="103">
        <v>22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94"/>
      <c r="Q17" s="95">
        <f t="shared" ref="Q17:T17" si="113">+D17*$AC$1</f>
        <v>0</v>
      </c>
      <c r="R17" s="95">
        <f t="shared" si="113"/>
        <v>0</v>
      </c>
      <c r="S17" s="95">
        <f t="shared" si="113"/>
        <v>0</v>
      </c>
      <c r="T17" s="95">
        <f t="shared" si="113"/>
        <v>0</v>
      </c>
      <c r="U17" s="95">
        <f>+H17*$AC$1</f>
        <v>7</v>
      </c>
      <c r="V17" s="95">
        <f t="shared" ref="V17:AB17" si="114">+I17*$AC$1</f>
        <v>22</v>
      </c>
      <c r="W17" s="95">
        <f t="shared" si="114"/>
        <v>0</v>
      </c>
      <c r="X17" s="95">
        <f t="shared" si="114"/>
        <v>0</v>
      </c>
      <c r="Y17" s="95">
        <f t="shared" si="114"/>
        <v>0</v>
      </c>
      <c r="Z17" s="25">
        <f t="shared" si="114"/>
        <v>0</v>
      </c>
      <c r="AA17" s="25">
        <f t="shared" si="114"/>
        <v>0</v>
      </c>
      <c r="AB17" s="25">
        <f t="shared" si="114"/>
        <v>0</v>
      </c>
      <c r="AC17" s="26"/>
    </row>
    <row r="18" spans="1:29" x14ac:dyDescent="0.3">
      <c r="A18" s="36" t="s">
        <v>19</v>
      </c>
      <c r="B18" s="104">
        <v>150</v>
      </c>
      <c r="C18" s="105">
        <f t="shared" ref="C18:C22" si="115">+B18*100/122</f>
        <v>122.95081967213115</v>
      </c>
      <c r="D18" s="51">
        <f>+$C18*D19</f>
        <v>0</v>
      </c>
      <c r="E18" s="51">
        <f t="shared" ref="E18:O18" si="116">+$C18*E19</f>
        <v>0</v>
      </c>
      <c r="F18" s="51">
        <f t="shared" si="116"/>
        <v>0</v>
      </c>
      <c r="G18" s="51">
        <f t="shared" si="116"/>
        <v>0</v>
      </c>
      <c r="H18" s="51">
        <f t="shared" si="116"/>
        <v>0</v>
      </c>
      <c r="I18" s="51">
        <f t="shared" si="116"/>
        <v>983.60655737704917</v>
      </c>
      <c r="J18" s="51">
        <f t="shared" si="116"/>
        <v>2704.9180327868853</v>
      </c>
      <c r="K18" s="51">
        <f t="shared" si="116"/>
        <v>0</v>
      </c>
      <c r="L18" s="51">
        <f t="shared" si="116"/>
        <v>0</v>
      </c>
      <c r="M18" s="51">
        <f t="shared" si="116"/>
        <v>0</v>
      </c>
      <c r="N18" s="51">
        <f t="shared" si="116"/>
        <v>0</v>
      </c>
      <c r="O18" s="51">
        <f t="shared" si="116"/>
        <v>0</v>
      </c>
      <c r="P18" s="51">
        <f>SUM(D18:O18)</f>
        <v>3688.5245901639346</v>
      </c>
      <c r="Q18" s="51">
        <f>+$C18*Q19</f>
        <v>0</v>
      </c>
      <c r="R18" s="51">
        <f t="shared" ref="R18:AB18" si="117">+$C18*R19</f>
        <v>0</v>
      </c>
      <c r="S18" s="51">
        <f t="shared" si="117"/>
        <v>0</v>
      </c>
      <c r="T18" s="51">
        <f t="shared" si="117"/>
        <v>0</v>
      </c>
      <c r="U18" s="51">
        <f t="shared" si="117"/>
        <v>0</v>
      </c>
      <c r="V18" s="51">
        <f t="shared" si="117"/>
        <v>983.60655737704917</v>
      </c>
      <c r="W18" s="51">
        <f t="shared" si="117"/>
        <v>2704.9180327868853</v>
      </c>
      <c r="X18" s="51">
        <f t="shared" si="117"/>
        <v>0</v>
      </c>
      <c r="Y18" s="51">
        <f t="shared" si="117"/>
        <v>0</v>
      </c>
      <c r="Z18" s="20">
        <f t="shared" si="117"/>
        <v>0</v>
      </c>
      <c r="AA18" s="20">
        <f t="shared" si="117"/>
        <v>0</v>
      </c>
      <c r="AB18" s="20">
        <f t="shared" si="117"/>
        <v>0</v>
      </c>
      <c r="AC18" s="20">
        <f>SUM(Q18:AB18)</f>
        <v>3688.5245901639346</v>
      </c>
    </row>
    <row r="19" spans="1:29" s="35" customFormat="1" x14ac:dyDescent="0.3">
      <c r="A19" s="31" t="s">
        <v>27</v>
      </c>
      <c r="B19" s="101"/>
      <c r="C19" s="102"/>
      <c r="D19" s="102"/>
      <c r="E19" s="102"/>
      <c r="F19" s="102"/>
      <c r="G19" s="102"/>
      <c r="H19" s="103">
        <v>0</v>
      </c>
      <c r="I19" s="103">
        <f>30-22</f>
        <v>8</v>
      </c>
      <c r="J19" s="103">
        <v>22</v>
      </c>
      <c r="K19" s="103">
        <v>0</v>
      </c>
      <c r="L19" s="103">
        <v>0</v>
      </c>
      <c r="M19" s="103">
        <v>0</v>
      </c>
      <c r="N19" s="103">
        <v>0</v>
      </c>
      <c r="O19" s="103">
        <v>0</v>
      </c>
      <c r="P19" s="94"/>
      <c r="Q19" s="95">
        <f t="shared" ref="Q19:T19" si="118">+D19*$AC$1</f>
        <v>0</v>
      </c>
      <c r="R19" s="95">
        <f t="shared" si="118"/>
        <v>0</v>
      </c>
      <c r="S19" s="95">
        <f t="shared" si="118"/>
        <v>0</v>
      </c>
      <c r="T19" s="95">
        <f t="shared" si="118"/>
        <v>0</v>
      </c>
      <c r="U19" s="95">
        <f>+H19*$AC$1</f>
        <v>0</v>
      </c>
      <c r="V19" s="95">
        <f t="shared" ref="V19:AB19" si="119">+I19*$AC$1</f>
        <v>8</v>
      </c>
      <c r="W19" s="95">
        <f t="shared" si="119"/>
        <v>22</v>
      </c>
      <c r="X19" s="95">
        <f t="shared" si="119"/>
        <v>0</v>
      </c>
      <c r="Y19" s="95">
        <f t="shared" si="119"/>
        <v>0</v>
      </c>
      <c r="Z19" s="25">
        <f t="shared" si="119"/>
        <v>0</v>
      </c>
      <c r="AA19" s="25">
        <f t="shared" si="119"/>
        <v>0</v>
      </c>
      <c r="AB19" s="25">
        <f t="shared" si="119"/>
        <v>0</v>
      </c>
      <c r="AC19" s="26"/>
    </row>
    <row r="20" spans="1:29" x14ac:dyDescent="0.3">
      <c r="A20" s="36" t="s">
        <v>20</v>
      </c>
      <c r="B20" s="104">
        <v>170</v>
      </c>
      <c r="C20" s="105">
        <f t="shared" si="115"/>
        <v>139.34426229508196</v>
      </c>
      <c r="D20" s="51">
        <f>+$C20*D21</f>
        <v>0</v>
      </c>
      <c r="E20" s="51">
        <f t="shared" ref="E20" si="120">+$C20*E21</f>
        <v>0</v>
      </c>
      <c r="F20" s="51">
        <f t="shared" ref="F20" si="121">+$C20*F21</f>
        <v>0</v>
      </c>
      <c r="G20" s="51">
        <f t="shared" ref="G20" si="122">+$C20*G21</f>
        <v>0</v>
      </c>
      <c r="H20" s="51">
        <f t="shared" ref="H20" si="123">+$C20*H21</f>
        <v>0</v>
      </c>
      <c r="I20" s="51">
        <f t="shared" ref="I20" si="124">+$C20*I21</f>
        <v>0</v>
      </c>
      <c r="J20" s="51">
        <f t="shared" ref="J20" si="125">+$C20*J21</f>
        <v>1254.0983606557377</v>
      </c>
      <c r="K20" s="51">
        <f t="shared" ref="K20" si="126">+$C20*K21</f>
        <v>3344.2622950819668</v>
      </c>
      <c r="L20" s="51">
        <f t="shared" ref="L20" si="127">+$C20*L21</f>
        <v>0</v>
      </c>
      <c r="M20" s="51">
        <f t="shared" ref="M20" si="128">+$C20*M21</f>
        <v>0</v>
      </c>
      <c r="N20" s="51">
        <f t="shared" ref="N20" si="129">+$C20*N21</f>
        <v>0</v>
      </c>
      <c r="O20" s="51">
        <f t="shared" ref="O20" si="130">+$C20*O21</f>
        <v>0</v>
      </c>
      <c r="P20" s="51">
        <f>SUM(D20:O20)</f>
        <v>4598.3606557377043</v>
      </c>
      <c r="Q20" s="51">
        <f>+$C20*Q21</f>
        <v>0</v>
      </c>
      <c r="R20" s="51">
        <f t="shared" ref="R20:AB20" si="131">+$C20*R21</f>
        <v>0</v>
      </c>
      <c r="S20" s="51">
        <f t="shared" si="131"/>
        <v>0</v>
      </c>
      <c r="T20" s="51">
        <f t="shared" si="131"/>
        <v>0</v>
      </c>
      <c r="U20" s="51">
        <f t="shared" si="131"/>
        <v>0</v>
      </c>
      <c r="V20" s="51">
        <f t="shared" si="131"/>
        <v>0</v>
      </c>
      <c r="W20" s="51">
        <f t="shared" si="131"/>
        <v>1254.0983606557377</v>
      </c>
      <c r="X20" s="51">
        <f t="shared" si="131"/>
        <v>3344.2622950819668</v>
      </c>
      <c r="Y20" s="51">
        <f t="shared" si="131"/>
        <v>0</v>
      </c>
      <c r="Z20" s="20">
        <f t="shared" si="131"/>
        <v>0</v>
      </c>
      <c r="AA20" s="20">
        <f t="shared" si="131"/>
        <v>0</v>
      </c>
      <c r="AB20" s="20">
        <f t="shared" si="131"/>
        <v>0</v>
      </c>
      <c r="AC20" s="20">
        <f>SUM(Q20:AB20)</f>
        <v>4598.3606557377043</v>
      </c>
    </row>
    <row r="21" spans="1:29" s="35" customFormat="1" x14ac:dyDescent="0.3">
      <c r="A21" s="31" t="s">
        <v>27</v>
      </c>
      <c r="B21" s="101"/>
      <c r="C21" s="102"/>
      <c r="D21" s="102"/>
      <c r="E21" s="102"/>
      <c r="F21" s="102"/>
      <c r="G21" s="102"/>
      <c r="H21" s="103">
        <v>0</v>
      </c>
      <c r="I21" s="103">
        <v>0</v>
      </c>
      <c r="J21" s="103">
        <f>31-22</f>
        <v>9</v>
      </c>
      <c r="K21" s="103">
        <v>24</v>
      </c>
      <c r="L21" s="103">
        <v>0</v>
      </c>
      <c r="M21" s="103">
        <v>0</v>
      </c>
      <c r="N21" s="103">
        <v>0</v>
      </c>
      <c r="O21" s="103">
        <v>0</v>
      </c>
      <c r="P21" s="94"/>
      <c r="Q21" s="95">
        <f t="shared" ref="Q21:T21" si="132">+D21*$AC$1</f>
        <v>0</v>
      </c>
      <c r="R21" s="95">
        <f t="shared" si="132"/>
        <v>0</v>
      </c>
      <c r="S21" s="95">
        <f t="shared" si="132"/>
        <v>0</v>
      </c>
      <c r="T21" s="95">
        <f t="shared" si="132"/>
        <v>0</v>
      </c>
      <c r="U21" s="95">
        <f>+H21*$AC$1</f>
        <v>0</v>
      </c>
      <c r="V21" s="95">
        <f t="shared" ref="V21:AB21" si="133">+I21*$AC$1</f>
        <v>0</v>
      </c>
      <c r="W21" s="95">
        <f t="shared" si="133"/>
        <v>9</v>
      </c>
      <c r="X21" s="95">
        <f t="shared" si="133"/>
        <v>24</v>
      </c>
      <c r="Y21" s="95">
        <f t="shared" si="133"/>
        <v>0</v>
      </c>
      <c r="Z21" s="25">
        <f t="shared" si="133"/>
        <v>0</v>
      </c>
      <c r="AA21" s="25">
        <f t="shared" si="133"/>
        <v>0</v>
      </c>
      <c r="AB21" s="25">
        <f t="shared" si="133"/>
        <v>0</v>
      </c>
      <c r="AC21" s="26"/>
    </row>
    <row r="22" spans="1:29" x14ac:dyDescent="0.3">
      <c r="A22" s="36" t="s">
        <v>25</v>
      </c>
      <c r="B22" s="104">
        <v>150</v>
      </c>
      <c r="C22" s="105">
        <f t="shared" si="115"/>
        <v>122.95081967213115</v>
      </c>
      <c r="D22" s="51">
        <f>+$C22*D23</f>
        <v>0</v>
      </c>
      <c r="E22" s="51">
        <f t="shared" ref="E22" si="134">+$C22*E23</f>
        <v>0</v>
      </c>
      <c r="F22" s="51">
        <f t="shared" ref="F22" si="135">+$C22*F23</f>
        <v>0</v>
      </c>
      <c r="G22" s="51">
        <f t="shared" ref="G22" si="136">+$C22*G23</f>
        <v>0</v>
      </c>
      <c r="H22" s="51">
        <f t="shared" ref="H22" si="137">+$C22*H23</f>
        <v>0</v>
      </c>
      <c r="I22" s="51">
        <f t="shared" ref="I22" si="138">+$C22*I23</f>
        <v>0</v>
      </c>
      <c r="J22" s="51">
        <f t="shared" ref="J22" si="139">+$C22*J23</f>
        <v>0</v>
      </c>
      <c r="K22" s="51">
        <f t="shared" ref="K22" si="140">+$C22*K23</f>
        <v>860.65573770491801</v>
      </c>
      <c r="L22" s="51">
        <f t="shared" ref="L22" si="141">+$C22*L23</f>
        <v>3688.5245901639346</v>
      </c>
      <c r="M22" s="51">
        <f t="shared" ref="M22" si="142">+$C22*M23</f>
        <v>0</v>
      </c>
      <c r="N22" s="51">
        <f t="shared" ref="N22" si="143">+$C22*N23</f>
        <v>0</v>
      </c>
      <c r="O22" s="51">
        <f t="shared" ref="O22" si="144">+$C22*O23</f>
        <v>0</v>
      </c>
      <c r="P22" s="51">
        <f>SUM(D22:O22)</f>
        <v>4549.1803278688531</v>
      </c>
      <c r="Q22" s="51">
        <f>+$C22*Q23</f>
        <v>0</v>
      </c>
      <c r="R22" s="51">
        <f t="shared" ref="R22:AB22" si="145">+$C22*R23</f>
        <v>0</v>
      </c>
      <c r="S22" s="51">
        <f t="shared" si="145"/>
        <v>0</v>
      </c>
      <c r="T22" s="51">
        <f t="shared" si="145"/>
        <v>0</v>
      </c>
      <c r="U22" s="51">
        <f t="shared" si="145"/>
        <v>0</v>
      </c>
      <c r="V22" s="51">
        <f t="shared" si="145"/>
        <v>0</v>
      </c>
      <c r="W22" s="51">
        <f t="shared" si="145"/>
        <v>0</v>
      </c>
      <c r="X22" s="51">
        <f t="shared" si="145"/>
        <v>860.65573770491801</v>
      </c>
      <c r="Y22" s="51">
        <f t="shared" si="145"/>
        <v>3688.5245901639346</v>
      </c>
      <c r="Z22" s="20">
        <f t="shared" si="145"/>
        <v>0</v>
      </c>
      <c r="AA22" s="20">
        <f t="shared" si="145"/>
        <v>0</v>
      </c>
      <c r="AB22" s="20">
        <f t="shared" si="145"/>
        <v>0</v>
      </c>
      <c r="AC22" s="20">
        <f>SUM(Q22:AB22)</f>
        <v>4549.1803278688531</v>
      </c>
    </row>
    <row r="23" spans="1:29" s="35" customFormat="1" x14ac:dyDescent="0.3">
      <c r="A23" s="31" t="s">
        <v>27</v>
      </c>
      <c r="B23" s="101"/>
      <c r="C23" s="102"/>
      <c r="D23" s="102"/>
      <c r="E23" s="102"/>
      <c r="F23" s="102"/>
      <c r="G23" s="102"/>
      <c r="H23" s="103">
        <v>0</v>
      </c>
      <c r="I23" s="103">
        <v>0</v>
      </c>
      <c r="J23" s="103">
        <v>0</v>
      </c>
      <c r="K23" s="103">
        <f>31-24</f>
        <v>7</v>
      </c>
      <c r="L23" s="103">
        <v>30</v>
      </c>
      <c r="M23" s="103">
        <v>0</v>
      </c>
      <c r="N23" s="103">
        <v>0</v>
      </c>
      <c r="O23" s="103">
        <v>0</v>
      </c>
      <c r="P23" s="106"/>
      <c r="Q23" s="95">
        <f t="shared" ref="Q23:T23" si="146">+D23*$AC$1</f>
        <v>0</v>
      </c>
      <c r="R23" s="95">
        <f t="shared" si="146"/>
        <v>0</v>
      </c>
      <c r="S23" s="95">
        <f t="shared" si="146"/>
        <v>0</v>
      </c>
      <c r="T23" s="95">
        <f t="shared" si="146"/>
        <v>0</v>
      </c>
      <c r="U23" s="95">
        <f>+H23*$AC$1</f>
        <v>0</v>
      </c>
      <c r="V23" s="95">
        <f t="shared" ref="V23:AB23" si="147">+I23*$AC$1</f>
        <v>0</v>
      </c>
      <c r="W23" s="95">
        <f t="shared" si="147"/>
        <v>0</v>
      </c>
      <c r="X23" s="95">
        <f t="shared" si="147"/>
        <v>7</v>
      </c>
      <c r="Y23" s="95">
        <f t="shared" si="147"/>
        <v>30</v>
      </c>
      <c r="Z23" s="25">
        <f t="shared" si="147"/>
        <v>0</v>
      </c>
      <c r="AA23" s="25">
        <f t="shared" si="147"/>
        <v>0</v>
      </c>
      <c r="AB23" s="25">
        <f t="shared" si="147"/>
        <v>0</v>
      </c>
      <c r="AC23" s="40"/>
    </row>
    <row r="24" spans="1:29" s="41" customFormat="1" x14ac:dyDescent="0.3">
      <c r="A24" s="107" t="s">
        <v>28</v>
      </c>
      <c r="B24" s="108"/>
      <c r="C24" s="109"/>
      <c r="D24" s="107">
        <f t="shared" ref="D24:G24" si="148">+D16+D18+D20+D22</f>
        <v>0</v>
      </c>
      <c r="E24" s="107">
        <f t="shared" si="148"/>
        <v>0</v>
      </c>
      <c r="F24" s="107">
        <f t="shared" si="148"/>
        <v>0</v>
      </c>
      <c r="G24" s="107">
        <f t="shared" si="148"/>
        <v>0</v>
      </c>
      <c r="H24" s="107">
        <f>+H16+H18+H20+H22</f>
        <v>803.27868852459017</v>
      </c>
      <c r="I24" s="107">
        <f t="shared" ref="I24:AB24" si="149">+I16+I18+I20+I22</f>
        <v>3508.1967213114754</v>
      </c>
      <c r="J24" s="107">
        <f t="shared" si="149"/>
        <v>3959.0163934426228</v>
      </c>
      <c r="K24" s="107">
        <f t="shared" si="149"/>
        <v>4204.9180327868853</v>
      </c>
      <c r="L24" s="107">
        <f t="shared" si="149"/>
        <v>3688.5245901639346</v>
      </c>
      <c r="M24" s="107">
        <f t="shared" si="149"/>
        <v>0</v>
      </c>
      <c r="N24" s="107">
        <f t="shared" si="149"/>
        <v>0</v>
      </c>
      <c r="O24" s="107">
        <f t="shared" si="149"/>
        <v>0</v>
      </c>
      <c r="P24" s="107">
        <f>SUM(P16:P23)</f>
        <v>16163.934426229509</v>
      </c>
      <c r="Q24" s="107">
        <f t="shared" si="149"/>
        <v>0</v>
      </c>
      <c r="R24" s="107">
        <f t="shared" si="149"/>
        <v>0</v>
      </c>
      <c r="S24" s="107">
        <f t="shared" si="149"/>
        <v>0</v>
      </c>
      <c r="T24" s="107">
        <f t="shared" si="149"/>
        <v>0</v>
      </c>
      <c r="U24" s="107">
        <f t="shared" si="149"/>
        <v>803.27868852459017</v>
      </c>
      <c r="V24" s="107">
        <f t="shared" si="149"/>
        <v>3508.1967213114754</v>
      </c>
      <c r="W24" s="107">
        <f t="shared" si="149"/>
        <v>3959.0163934426228</v>
      </c>
      <c r="X24" s="107">
        <f t="shared" si="149"/>
        <v>4204.9180327868853</v>
      </c>
      <c r="Y24" s="107">
        <f t="shared" si="149"/>
        <v>3688.5245901639346</v>
      </c>
      <c r="Z24" s="44">
        <f t="shared" si="149"/>
        <v>0</v>
      </c>
      <c r="AA24" s="44">
        <f t="shared" si="149"/>
        <v>0</v>
      </c>
      <c r="AB24" s="44">
        <f t="shared" si="149"/>
        <v>0</v>
      </c>
      <c r="AC24" s="44">
        <f>SUM(AC16:AC23)</f>
        <v>16163.934426229509</v>
      </c>
    </row>
    <row r="25" spans="1:29" x14ac:dyDescent="0.3">
      <c r="A25" s="36"/>
      <c r="B25" s="104"/>
      <c r="C25" s="105"/>
      <c r="D25" s="105"/>
      <c r="E25" s="105"/>
      <c r="F25" s="105"/>
      <c r="G25" s="105"/>
      <c r="H25" s="110"/>
      <c r="I25" s="110"/>
      <c r="J25" s="110"/>
      <c r="K25" s="110"/>
      <c r="L25" s="110"/>
      <c r="M25" s="110"/>
      <c r="N25" s="110"/>
      <c r="O25" s="110"/>
      <c r="P25" s="51"/>
      <c r="Q25" s="51"/>
      <c r="R25" s="51"/>
      <c r="S25" s="51"/>
      <c r="T25" s="51"/>
    </row>
    <row r="26" spans="1:29" s="29" customFormat="1" ht="57.6" x14ac:dyDescent="0.3">
      <c r="B26" s="13" t="s">
        <v>14</v>
      </c>
      <c r="C26" s="86" t="s">
        <v>24</v>
      </c>
      <c r="D26" s="86" t="str">
        <f>+D$1</f>
        <v>GENNAIO</v>
      </c>
      <c r="E26" s="86" t="str">
        <f t="shared" ref="E26:P26" si="150">+E$1</f>
        <v>FEBBRAIO</v>
      </c>
      <c r="F26" s="86" t="str">
        <f t="shared" si="150"/>
        <v>MARZO</v>
      </c>
      <c r="G26" s="86" t="str">
        <f t="shared" si="150"/>
        <v>APRILE</v>
      </c>
      <c r="H26" s="86" t="str">
        <f t="shared" si="150"/>
        <v>MAGGIO</v>
      </c>
      <c r="I26" s="86" t="str">
        <f t="shared" si="150"/>
        <v>GIUGNO</v>
      </c>
      <c r="J26" s="86" t="str">
        <f t="shared" si="150"/>
        <v>LUGLIO</v>
      </c>
      <c r="K26" s="86" t="str">
        <f t="shared" si="150"/>
        <v>AGOSTO</v>
      </c>
      <c r="L26" s="86" t="str">
        <f t="shared" si="150"/>
        <v>SETTEMBRE</v>
      </c>
      <c r="M26" s="86" t="str">
        <f t="shared" si="150"/>
        <v>OTTOBRE</v>
      </c>
      <c r="N26" s="86" t="str">
        <f t="shared" si="150"/>
        <v>NOVEMBRE</v>
      </c>
      <c r="O26" s="86" t="str">
        <f t="shared" si="150"/>
        <v>DICEMBRE</v>
      </c>
      <c r="P26" s="86" t="str">
        <f t="shared" si="150"/>
        <v>TOTALE A STAGIONE FULL</v>
      </c>
      <c r="Q26" s="100" t="str">
        <f>+D$1</f>
        <v>GENNAIO</v>
      </c>
      <c r="R26" s="100" t="str">
        <f t="shared" ref="R26" si="151">+E$1</f>
        <v>FEBBRAIO</v>
      </c>
      <c r="S26" s="100" t="str">
        <f t="shared" ref="S26" si="152">+F$1</f>
        <v>MARZO</v>
      </c>
      <c r="T26" s="100" t="str">
        <f t="shared" ref="T26" si="153">+G$1</f>
        <v>APRILE</v>
      </c>
      <c r="U26" s="100" t="str">
        <f t="shared" ref="U26" si="154">+H$1</f>
        <v>MAGGIO</v>
      </c>
      <c r="V26" s="100" t="str">
        <f t="shared" ref="V26" si="155">+I$1</f>
        <v>GIUGNO</v>
      </c>
      <c r="W26" s="100" t="str">
        <f t="shared" ref="W26" si="156">+J$1</f>
        <v>LUGLIO</v>
      </c>
      <c r="X26" s="100" t="str">
        <f t="shared" ref="X26" si="157">+K$1</f>
        <v>AGOSTO</v>
      </c>
      <c r="Y26" s="100" t="str">
        <f t="shared" ref="Y26" si="158">+L$1</f>
        <v>SETTEMBRE</v>
      </c>
      <c r="Z26" s="30" t="str">
        <f t="shared" ref="Z26" si="159">+M$1</f>
        <v>OTTOBRE</v>
      </c>
      <c r="AA26" s="30" t="str">
        <f t="shared" ref="AA26" si="160">+N$1</f>
        <v>NOVEMBRE</v>
      </c>
      <c r="AB26" s="30" t="str">
        <f t="shared" ref="AB26" si="161">+O$1</f>
        <v>DICEMBRE</v>
      </c>
      <c r="AC26" s="46" t="str">
        <f>+AC13</f>
        <v>TOTALE CON STAGIONE OCCUPATA RIDOTTA</v>
      </c>
    </row>
    <row r="27" spans="1:29" x14ac:dyDescent="0.3">
      <c r="A27" s="6" t="s">
        <v>22</v>
      </c>
      <c r="B27" s="89"/>
      <c r="C27" s="90"/>
      <c r="D27" s="90"/>
      <c r="E27" s="90"/>
      <c r="F27" s="90"/>
      <c r="G27" s="90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9" x14ac:dyDescent="0.3">
      <c r="A28" s="6" t="s">
        <v>17</v>
      </c>
      <c r="B28" s="89"/>
      <c r="C28" s="90"/>
      <c r="D28" s="90"/>
      <c r="E28" s="90"/>
      <c r="F28" s="90"/>
      <c r="G28" s="90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9" x14ac:dyDescent="0.3">
      <c r="A29" s="6" t="s">
        <v>18</v>
      </c>
      <c r="B29" s="89">
        <v>140</v>
      </c>
      <c r="C29" s="90">
        <f>+B29*100/122</f>
        <v>114.75409836065573</v>
      </c>
      <c r="D29" s="51">
        <f>+$C29*D30</f>
        <v>0</v>
      </c>
      <c r="E29" s="51">
        <f t="shared" ref="E29" si="162">+$C29*E30</f>
        <v>0</v>
      </c>
      <c r="F29" s="51">
        <f t="shared" ref="F29" si="163">+$C29*F30</f>
        <v>0</v>
      </c>
      <c r="G29" s="51">
        <f t="shared" ref="G29" si="164">+$C29*G30</f>
        <v>0</v>
      </c>
      <c r="H29" s="51">
        <f t="shared" ref="H29" si="165">+$C29*H30</f>
        <v>803.27868852459017</v>
      </c>
      <c r="I29" s="51">
        <f t="shared" ref="I29" si="166">+$C29*I30</f>
        <v>2524.5901639344261</v>
      </c>
      <c r="J29" s="51">
        <f t="shared" ref="J29" si="167">+$C29*J30</f>
        <v>0</v>
      </c>
      <c r="K29" s="51">
        <f t="shared" ref="K29" si="168">+$C29*K30</f>
        <v>0</v>
      </c>
      <c r="L29" s="51">
        <f t="shared" ref="L29" si="169">+$C29*L30</f>
        <v>0</v>
      </c>
      <c r="M29" s="51">
        <f t="shared" ref="M29" si="170">+$C29*M30</f>
        <v>0</v>
      </c>
      <c r="N29" s="51">
        <f t="shared" ref="N29" si="171">+$C29*N30</f>
        <v>0</v>
      </c>
      <c r="O29" s="51">
        <f t="shared" ref="O29" si="172">+$C29*O30</f>
        <v>0</v>
      </c>
      <c r="P29" s="51">
        <f>SUM(D29:O29)</f>
        <v>3327.8688524590161</v>
      </c>
      <c r="Q29" s="51">
        <f>+$C29*Q30</f>
        <v>0</v>
      </c>
      <c r="R29" s="51">
        <f t="shared" ref="R29" si="173">+$C29*R30</f>
        <v>0</v>
      </c>
      <c r="S29" s="51">
        <f t="shared" ref="S29" si="174">+$C29*S30</f>
        <v>0</v>
      </c>
      <c r="T29" s="51">
        <f t="shared" ref="T29" si="175">+$C29*T30</f>
        <v>0</v>
      </c>
      <c r="U29" s="51">
        <f t="shared" ref="U29" si="176">+$C29*U30</f>
        <v>803.27868852459017</v>
      </c>
      <c r="V29" s="51">
        <f t="shared" ref="V29" si="177">+$C29*V30</f>
        <v>2524.5901639344261</v>
      </c>
      <c r="W29" s="51">
        <f t="shared" ref="W29" si="178">+$C29*W30</f>
        <v>0</v>
      </c>
      <c r="X29" s="51">
        <f t="shared" ref="X29" si="179">+$C29*X30</f>
        <v>0</v>
      </c>
      <c r="Y29" s="51">
        <f t="shared" ref="Y29" si="180">+$C29*Y30</f>
        <v>0</v>
      </c>
      <c r="Z29" s="20">
        <f t="shared" ref="Z29" si="181">+$C29*Z30</f>
        <v>0</v>
      </c>
      <c r="AA29" s="20">
        <f t="shared" ref="AA29" si="182">+$C29*AA30</f>
        <v>0</v>
      </c>
      <c r="AB29" s="20">
        <f t="shared" ref="AB29" si="183">+$C29*AB30</f>
        <v>0</v>
      </c>
      <c r="AC29" s="20">
        <f>SUM(Q29:AB29)</f>
        <v>3327.8688524590161</v>
      </c>
    </row>
    <row r="30" spans="1:29" s="35" customFormat="1" x14ac:dyDescent="0.3">
      <c r="A30" s="31" t="s">
        <v>27</v>
      </c>
      <c r="B30" s="101"/>
      <c r="C30" s="102"/>
      <c r="D30" s="102"/>
      <c r="E30" s="102"/>
      <c r="F30" s="102"/>
      <c r="G30" s="102"/>
      <c r="H30" s="103">
        <f>31-24</f>
        <v>7</v>
      </c>
      <c r="I30" s="103">
        <v>22</v>
      </c>
      <c r="J30" s="103">
        <v>0</v>
      </c>
      <c r="K30" s="103">
        <v>0</v>
      </c>
      <c r="L30" s="103">
        <v>0</v>
      </c>
      <c r="M30" s="103">
        <v>0</v>
      </c>
      <c r="N30" s="103">
        <v>0</v>
      </c>
      <c r="O30" s="103">
        <v>0</v>
      </c>
      <c r="P30" s="94"/>
      <c r="Q30" s="95">
        <f t="shared" ref="Q30" si="184">+D30*$AC$1</f>
        <v>0</v>
      </c>
      <c r="R30" s="95">
        <f t="shared" ref="R30" si="185">+E30*$AC$1</f>
        <v>0</v>
      </c>
      <c r="S30" s="95">
        <f t="shared" ref="S30" si="186">+F30*$AC$1</f>
        <v>0</v>
      </c>
      <c r="T30" s="95">
        <f t="shared" ref="T30" si="187">+G30*$AC$1</f>
        <v>0</v>
      </c>
      <c r="U30" s="95">
        <f>+H30*$AC$1</f>
        <v>7</v>
      </c>
      <c r="V30" s="95">
        <f t="shared" ref="V30" si="188">+I30*$AC$1</f>
        <v>22</v>
      </c>
      <c r="W30" s="95">
        <f t="shared" ref="W30" si="189">+J30*$AC$1</f>
        <v>0</v>
      </c>
      <c r="X30" s="95">
        <f t="shared" ref="X30" si="190">+K30*$AC$1</f>
        <v>0</v>
      </c>
      <c r="Y30" s="95">
        <f t="shared" ref="Y30" si="191">+L30*$AC$1</f>
        <v>0</v>
      </c>
      <c r="Z30" s="25">
        <f t="shared" ref="Z30" si="192">+M30*$AC$1</f>
        <v>0</v>
      </c>
      <c r="AA30" s="25">
        <f t="shared" ref="AA30" si="193">+N30*$AC$1</f>
        <v>0</v>
      </c>
      <c r="AB30" s="25">
        <f t="shared" ref="AB30" si="194">+O30*$AC$1</f>
        <v>0</v>
      </c>
      <c r="AC30" s="26"/>
    </row>
    <row r="31" spans="1:29" x14ac:dyDescent="0.3">
      <c r="A31" s="36" t="s">
        <v>19</v>
      </c>
      <c r="B31" s="104">
        <v>150</v>
      </c>
      <c r="C31" s="105">
        <f t="shared" ref="C31:C35" si="195">+B31*100/122</f>
        <v>122.95081967213115</v>
      </c>
      <c r="D31" s="51">
        <f>+$C31*D32</f>
        <v>0</v>
      </c>
      <c r="E31" s="51">
        <f t="shared" ref="E31" si="196">+$C31*E32</f>
        <v>0</v>
      </c>
      <c r="F31" s="51">
        <f t="shared" ref="F31" si="197">+$C31*F32</f>
        <v>0</v>
      </c>
      <c r="G31" s="51">
        <f t="shared" ref="G31" si="198">+$C31*G32</f>
        <v>0</v>
      </c>
      <c r="H31" s="51">
        <f t="shared" ref="H31" si="199">+$C31*H32</f>
        <v>0</v>
      </c>
      <c r="I31" s="51">
        <f t="shared" ref="I31" si="200">+$C31*I32</f>
        <v>983.60655737704917</v>
      </c>
      <c r="J31" s="51">
        <f t="shared" ref="J31" si="201">+$C31*J32</f>
        <v>2704.9180327868853</v>
      </c>
      <c r="K31" s="51">
        <f t="shared" ref="K31" si="202">+$C31*K32</f>
        <v>0</v>
      </c>
      <c r="L31" s="51">
        <f t="shared" ref="L31" si="203">+$C31*L32</f>
        <v>0</v>
      </c>
      <c r="M31" s="51">
        <f t="shared" ref="M31" si="204">+$C31*M32</f>
        <v>0</v>
      </c>
      <c r="N31" s="51">
        <f t="shared" ref="N31" si="205">+$C31*N32</f>
        <v>0</v>
      </c>
      <c r="O31" s="51">
        <f t="shared" ref="O31" si="206">+$C31*O32</f>
        <v>0</v>
      </c>
      <c r="P31" s="51">
        <f>SUM(D31:O31)</f>
        <v>3688.5245901639346</v>
      </c>
      <c r="Q31" s="51">
        <f>+$C31*Q32</f>
        <v>0</v>
      </c>
      <c r="R31" s="51">
        <f t="shared" ref="R31" si="207">+$C31*R32</f>
        <v>0</v>
      </c>
      <c r="S31" s="51">
        <f t="shared" ref="S31" si="208">+$C31*S32</f>
        <v>0</v>
      </c>
      <c r="T31" s="51">
        <f t="shared" ref="T31" si="209">+$C31*T32</f>
        <v>0</v>
      </c>
      <c r="U31" s="51">
        <f t="shared" ref="U31" si="210">+$C31*U32</f>
        <v>0</v>
      </c>
      <c r="V31" s="51">
        <f t="shared" ref="V31" si="211">+$C31*V32</f>
        <v>983.60655737704917</v>
      </c>
      <c r="W31" s="51">
        <f t="shared" ref="W31" si="212">+$C31*W32</f>
        <v>2704.9180327868853</v>
      </c>
      <c r="X31" s="51">
        <f t="shared" ref="X31" si="213">+$C31*X32</f>
        <v>0</v>
      </c>
      <c r="Y31" s="51">
        <f t="shared" ref="Y31" si="214">+$C31*Y32</f>
        <v>0</v>
      </c>
      <c r="Z31" s="20">
        <f t="shared" ref="Z31" si="215">+$C31*Z32</f>
        <v>0</v>
      </c>
      <c r="AA31" s="20">
        <f t="shared" ref="AA31" si="216">+$C31*AA32</f>
        <v>0</v>
      </c>
      <c r="AB31" s="20">
        <f t="shared" ref="AB31" si="217">+$C31*AB32</f>
        <v>0</v>
      </c>
      <c r="AC31" s="20">
        <f>SUM(Q31:AB31)</f>
        <v>3688.5245901639346</v>
      </c>
    </row>
    <row r="32" spans="1:29" s="35" customFormat="1" x14ac:dyDescent="0.3">
      <c r="A32" s="31" t="s">
        <v>27</v>
      </c>
      <c r="B32" s="101"/>
      <c r="C32" s="102"/>
      <c r="D32" s="102"/>
      <c r="E32" s="102"/>
      <c r="F32" s="102"/>
      <c r="G32" s="102"/>
      <c r="H32" s="103">
        <v>0</v>
      </c>
      <c r="I32" s="103">
        <f>30-22</f>
        <v>8</v>
      </c>
      <c r="J32" s="103">
        <v>22</v>
      </c>
      <c r="K32" s="103">
        <v>0</v>
      </c>
      <c r="L32" s="103">
        <v>0</v>
      </c>
      <c r="M32" s="103">
        <v>0</v>
      </c>
      <c r="N32" s="103">
        <v>0</v>
      </c>
      <c r="O32" s="103">
        <v>0</v>
      </c>
      <c r="P32" s="94"/>
      <c r="Q32" s="95">
        <f t="shared" ref="Q32" si="218">+D32*$AC$1</f>
        <v>0</v>
      </c>
      <c r="R32" s="95">
        <f t="shared" ref="R32" si="219">+E32*$AC$1</f>
        <v>0</v>
      </c>
      <c r="S32" s="95">
        <f t="shared" ref="S32" si="220">+F32*$AC$1</f>
        <v>0</v>
      </c>
      <c r="T32" s="95">
        <f t="shared" ref="T32" si="221">+G32*$AC$1</f>
        <v>0</v>
      </c>
      <c r="U32" s="95">
        <f>+H32*$AC$1</f>
        <v>0</v>
      </c>
      <c r="V32" s="95">
        <f t="shared" ref="V32" si="222">+I32*$AC$1</f>
        <v>8</v>
      </c>
      <c r="W32" s="95">
        <f t="shared" ref="W32" si="223">+J32*$AC$1</f>
        <v>22</v>
      </c>
      <c r="X32" s="95">
        <f t="shared" ref="X32" si="224">+K32*$AC$1</f>
        <v>0</v>
      </c>
      <c r="Y32" s="95">
        <f t="shared" ref="Y32" si="225">+L32*$AC$1</f>
        <v>0</v>
      </c>
      <c r="Z32" s="25">
        <f t="shared" ref="Z32" si="226">+M32*$AC$1</f>
        <v>0</v>
      </c>
      <c r="AA32" s="25">
        <f t="shared" ref="AA32" si="227">+N32*$AC$1</f>
        <v>0</v>
      </c>
      <c r="AB32" s="25">
        <f t="shared" ref="AB32" si="228">+O32*$AC$1</f>
        <v>0</v>
      </c>
      <c r="AC32" s="26"/>
    </row>
    <row r="33" spans="1:29" x14ac:dyDescent="0.3">
      <c r="A33" s="36" t="s">
        <v>20</v>
      </c>
      <c r="B33" s="104">
        <v>170</v>
      </c>
      <c r="C33" s="105">
        <f t="shared" si="195"/>
        <v>139.34426229508196</v>
      </c>
      <c r="D33" s="51">
        <f>+$C33*D34</f>
        <v>0</v>
      </c>
      <c r="E33" s="51">
        <f t="shared" ref="E33" si="229">+$C33*E34</f>
        <v>0</v>
      </c>
      <c r="F33" s="51">
        <f t="shared" ref="F33" si="230">+$C33*F34</f>
        <v>0</v>
      </c>
      <c r="G33" s="51">
        <f t="shared" ref="G33" si="231">+$C33*G34</f>
        <v>0</v>
      </c>
      <c r="H33" s="51">
        <f t="shared" ref="H33" si="232">+$C33*H34</f>
        <v>0</v>
      </c>
      <c r="I33" s="51">
        <f t="shared" ref="I33" si="233">+$C33*I34</f>
        <v>0</v>
      </c>
      <c r="J33" s="51">
        <f t="shared" ref="J33" si="234">+$C33*J34</f>
        <v>1254.0983606557377</v>
      </c>
      <c r="K33" s="51">
        <f t="shared" ref="K33" si="235">+$C33*K34</f>
        <v>3344.2622950819668</v>
      </c>
      <c r="L33" s="51">
        <f t="shared" ref="L33" si="236">+$C33*L34</f>
        <v>0</v>
      </c>
      <c r="M33" s="51">
        <f t="shared" ref="M33" si="237">+$C33*M34</f>
        <v>0</v>
      </c>
      <c r="N33" s="51">
        <f t="shared" ref="N33" si="238">+$C33*N34</f>
        <v>0</v>
      </c>
      <c r="O33" s="51">
        <f t="shared" ref="O33" si="239">+$C33*O34</f>
        <v>0</v>
      </c>
      <c r="P33" s="51">
        <f>SUM(D33:O33)</f>
        <v>4598.3606557377043</v>
      </c>
      <c r="Q33" s="51">
        <f>+$C33*Q34</f>
        <v>0</v>
      </c>
      <c r="R33" s="51">
        <f t="shared" ref="R33" si="240">+$C33*R34</f>
        <v>0</v>
      </c>
      <c r="S33" s="51">
        <f t="shared" ref="S33" si="241">+$C33*S34</f>
        <v>0</v>
      </c>
      <c r="T33" s="51">
        <f t="shared" ref="T33" si="242">+$C33*T34</f>
        <v>0</v>
      </c>
      <c r="U33" s="51">
        <f t="shared" ref="U33" si="243">+$C33*U34</f>
        <v>0</v>
      </c>
      <c r="V33" s="51">
        <f t="shared" ref="V33" si="244">+$C33*V34</f>
        <v>0</v>
      </c>
      <c r="W33" s="51">
        <f t="shared" ref="W33" si="245">+$C33*W34</f>
        <v>1254.0983606557377</v>
      </c>
      <c r="X33" s="51">
        <f t="shared" ref="X33" si="246">+$C33*X34</f>
        <v>3344.2622950819668</v>
      </c>
      <c r="Y33" s="51">
        <f t="shared" ref="Y33" si="247">+$C33*Y34</f>
        <v>0</v>
      </c>
      <c r="Z33" s="20">
        <f t="shared" ref="Z33" si="248">+$C33*Z34</f>
        <v>0</v>
      </c>
      <c r="AA33" s="20">
        <f t="shared" ref="AA33" si="249">+$C33*AA34</f>
        <v>0</v>
      </c>
      <c r="AB33" s="20">
        <f t="shared" ref="AB33" si="250">+$C33*AB34</f>
        <v>0</v>
      </c>
      <c r="AC33" s="20">
        <f>SUM(Q33:AB33)</f>
        <v>4598.3606557377043</v>
      </c>
    </row>
    <row r="34" spans="1:29" s="35" customFormat="1" x14ac:dyDescent="0.3">
      <c r="A34" s="31" t="s">
        <v>27</v>
      </c>
      <c r="B34" s="101"/>
      <c r="C34" s="102"/>
      <c r="D34" s="102"/>
      <c r="E34" s="102"/>
      <c r="F34" s="102"/>
      <c r="G34" s="102"/>
      <c r="H34" s="103">
        <v>0</v>
      </c>
      <c r="I34" s="103">
        <v>0</v>
      </c>
      <c r="J34" s="103">
        <f>31-22</f>
        <v>9</v>
      </c>
      <c r="K34" s="103">
        <v>24</v>
      </c>
      <c r="L34" s="103">
        <v>0</v>
      </c>
      <c r="M34" s="103">
        <v>0</v>
      </c>
      <c r="N34" s="103">
        <v>0</v>
      </c>
      <c r="O34" s="103">
        <v>0</v>
      </c>
      <c r="P34" s="94"/>
      <c r="Q34" s="95">
        <f t="shared" ref="Q34" si="251">+D34*$AC$1</f>
        <v>0</v>
      </c>
      <c r="R34" s="95">
        <f t="shared" ref="R34" si="252">+E34*$AC$1</f>
        <v>0</v>
      </c>
      <c r="S34" s="95">
        <f t="shared" ref="S34" si="253">+F34*$AC$1</f>
        <v>0</v>
      </c>
      <c r="T34" s="95">
        <f t="shared" ref="T34" si="254">+G34*$AC$1</f>
        <v>0</v>
      </c>
      <c r="U34" s="95">
        <f>+H34*$AC$1</f>
        <v>0</v>
      </c>
      <c r="V34" s="95">
        <f t="shared" ref="V34" si="255">+I34*$AC$1</f>
        <v>0</v>
      </c>
      <c r="W34" s="95">
        <f t="shared" ref="W34" si="256">+J34*$AC$1</f>
        <v>9</v>
      </c>
      <c r="X34" s="95">
        <f t="shared" ref="X34" si="257">+K34*$AC$1</f>
        <v>24</v>
      </c>
      <c r="Y34" s="95">
        <f t="shared" ref="Y34" si="258">+L34*$AC$1</f>
        <v>0</v>
      </c>
      <c r="Z34" s="25">
        <f t="shared" ref="Z34" si="259">+M34*$AC$1</f>
        <v>0</v>
      </c>
      <c r="AA34" s="25">
        <f t="shared" ref="AA34" si="260">+N34*$AC$1</f>
        <v>0</v>
      </c>
      <c r="AB34" s="25">
        <f t="shared" ref="AB34" si="261">+O34*$AC$1</f>
        <v>0</v>
      </c>
      <c r="AC34" s="26"/>
    </row>
    <row r="35" spans="1:29" x14ac:dyDescent="0.3">
      <c r="A35" s="36" t="s">
        <v>25</v>
      </c>
      <c r="B35" s="104">
        <v>150</v>
      </c>
      <c r="C35" s="105">
        <f t="shared" si="195"/>
        <v>122.95081967213115</v>
      </c>
      <c r="D35" s="51">
        <f>+$C35*D36</f>
        <v>0</v>
      </c>
      <c r="E35" s="51">
        <f t="shared" ref="E35" si="262">+$C35*E36</f>
        <v>0</v>
      </c>
      <c r="F35" s="51">
        <f t="shared" ref="F35" si="263">+$C35*F36</f>
        <v>0</v>
      </c>
      <c r="G35" s="51">
        <f t="shared" ref="G35" si="264">+$C35*G36</f>
        <v>0</v>
      </c>
      <c r="H35" s="51">
        <f t="shared" ref="H35" si="265">+$C35*H36</f>
        <v>0</v>
      </c>
      <c r="I35" s="51">
        <f t="shared" ref="I35" si="266">+$C35*I36</f>
        <v>0</v>
      </c>
      <c r="J35" s="51">
        <f t="shared" ref="J35" si="267">+$C35*J36</f>
        <v>0</v>
      </c>
      <c r="K35" s="51">
        <f t="shared" ref="K35" si="268">+$C35*K36</f>
        <v>860.65573770491801</v>
      </c>
      <c r="L35" s="51">
        <f t="shared" ref="L35" si="269">+$C35*L36</f>
        <v>3688.5245901639346</v>
      </c>
      <c r="M35" s="51">
        <f t="shared" ref="M35" si="270">+$C35*M36</f>
        <v>0</v>
      </c>
      <c r="N35" s="51">
        <f t="shared" ref="N35" si="271">+$C35*N36</f>
        <v>0</v>
      </c>
      <c r="O35" s="51">
        <f t="shared" ref="O35" si="272">+$C35*O36</f>
        <v>0</v>
      </c>
      <c r="P35" s="51">
        <f>SUM(D35:O35)</f>
        <v>4549.1803278688531</v>
      </c>
      <c r="Q35" s="51">
        <f>+$C35*Q36</f>
        <v>0</v>
      </c>
      <c r="R35" s="51">
        <f t="shared" ref="R35" si="273">+$C35*R36</f>
        <v>0</v>
      </c>
      <c r="S35" s="51">
        <f t="shared" ref="S35" si="274">+$C35*S36</f>
        <v>0</v>
      </c>
      <c r="T35" s="51">
        <f t="shared" ref="T35" si="275">+$C35*T36</f>
        <v>0</v>
      </c>
      <c r="U35" s="51">
        <f t="shared" ref="U35" si="276">+$C35*U36</f>
        <v>0</v>
      </c>
      <c r="V35" s="51">
        <f t="shared" ref="V35" si="277">+$C35*V36</f>
        <v>0</v>
      </c>
      <c r="W35" s="51">
        <f t="shared" ref="W35" si="278">+$C35*W36</f>
        <v>0</v>
      </c>
      <c r="X35" s="51">
        <f t="shared" ref="X35" si="279">+$C35*X36</f>
        <v>860.65573770491801</v>
      </c>
      <c r="Y35" s="51">
        <f t="shared" ref="Y35" si="280">+$C35*Y36</f>
        <v>3688.5245901639346</v>
      </c>
      <c r="Z35" s="20">
        <f t="shared" ref="Z35" si="281">+$C35*Z36</f>
        <v>0</v>
      </c>
      <c r="AA35" s="20">
        <f t="shared" ref="AA35" si="282">+$C35*AA36</f>
        <v>0</v>
      </c>
      <c r="AB35" s="20">
        <f t="shared" ref="AB35" si="283">+$C35*AB36</f>
        <v>0</v>
      </c>
      <c r="AC35" s="20">
        <f>SUM(Q35:AB35)</f>
        <v>4549.1803278688531</v>
      </c>
    </row>
    <row r="36" spans="1:29" s="35" customFormat="1" x14ac:dyDescent="0.3">
      <c r="A36" s="31" t="s">
        <v>27</v>
      </c>
      <c r="B36" s="101"/>
      <c r="C36" s="102"/>
      <c r="D36" s="102"/>
      <c r="E36" s="102"/>
      <c r="F36" s="102"/>
      <c r="G36" s="102"/>
      <c r="H36" s="103">
        <v>0</v>
      </c>
      <c r="I36" s="103">
        <v>0</v>
      </c>
      <c r="J36" s="103">
        <v>0</v>
      </c>
      <c r="K36" s="103">
        <f>31-24</f>
        <v>7</v>
      </c>
      <c r="L36" s="103">
        <v>30</v>
      </c>
      <c r="M36" s="103">
        <v>0</v>
      </c>
      <c r="N36" s="103">
        <v>0</v>
      </c>
      <c r="O36" s="103">
        <v>0</v>
      </c>
      <c r="P36" s="106"/>
      <c r="Q36" s="95">
        <f t="shared" ref="Q36" si="284">+D36*$AC$1</f>
        <v>0</v>
      </c>
      <c r="R36" s="95">
        <f t="shared" ref="R36" si="285">+E36*$AC$1</f>
        <v>0</v>
      </c>
      <c r="S36" s="95">
        <f t="shared" ref="S36" si="286">+F36*$AC$1</f>
        <v>0</v>
      </c>
      <c r="T36" s="95">
        <f t="shared" ref="T36" si="287">+G36*$AC$1</f>
        <v>0</v>
      </c>
      <c r="U36" s="95">
        <f>+H36*$AC$1</f>
        <v>0</v>
      </c>
      <c r="V36" s="95">
        <f t="shared" ref="V36" si="288">+I36*$AC$1</f>
        <v>0</v>
      </c>
      <c r="W36" s="95">
        <f t="shared" ref="W36" si="289">+J36*$AC$1</f>
        <v>0</v>
      </c>
      <c r="X36" s="95">
        <f t="shared" ref="X36" si="290">+K36*$AC$1</f>
        <v>7</v>
      </c>
      <c r="Y36" s="95">
        <f t="shared" ref="Y36" si="291">+L36*$AC$1</f>
        <v>30</v>
      </c>
      <c r="Z36" s="25">
        <f t="shared" ref="Z36" si="292">+M36*$AC$1</f>
        <v>0</v>
      </c>
      <c r="AA36" s="25">
        <f t="shared" ref="AA36" si="293">+N36*$AC$1</f>
        <v>0</v>
      </c>
      <c r="AB36" s="25">
        <f t="shared" ref="AB36" si="294">+O36*$AC$1</f>
        <v>0</v>
      </c>
      <c r="AC36" s="40"/>
    </row>
    <row r="37" spans="1:29" s="41" customFormat="1" x14ac:dyDescent="0.3">
      <c r="A37" s="107" t="s">
        <v>28</v>
      </c>
      <c r="B37" s="108"/>
      <c r="C37" s="109"/>
      <c r="D37" s="107">
        <f t="shared" ref="D37:G37" si="295">+D29+D31+D33+D35</f>
        <v>0</v>
      </c>
      <c r="E37" s="107">
        <f t="shared" si="295"/>
        <v>0</v>
      </c>
      <c r="F37" s="107">
        <f t="shared" si="295"/>
        <v>0</v>
      </c>
      <c r="G37" s="107">
        <f t="shared" si="295"/>
        <v>0</v>
      </c>
      <c r="H37" s="107">
        <f>+H29+H31+H33+H35</f>
        <v>803.27868852459017</v>
      </c>
      <c r="I37" s="107">
        <f t="shared" ref="I37:O37" si="296">+I29+I31+I33+I35</f>
        <v>3508.1967213114754</v>
      </c>
      <c r="J37" s="107">
        <f t="shared" si="296"/>
        <v>3959.0163934426228</v>
      </c>
      <c r="K37" s="107">
        <f t="shared" si="296"/>
        <v>4204.9180327868853</v>
      </c>
      <c r="L37" s="107">
        <f t="shared" si="296"/>
        <v>3688.5245901639346</v>
      </c>
      <c r="M37" s="107">
        <f t="shared" si="296"/>
        <v>0</v>
      </c>
      <c r="N37" s="107">
        <f t="shared" si="296"/>
        <v>0</v>
      </c>
      <c r="O37" s="107">
        <f t="shared" si="296"/>
        <v>0</v>
      </c>
      <c r="P37" s="107">
        <f>SUM(P29:P36)</f>
        <v>16163.934426229509</v>
      </c>
      <c r="Q37" s="107">
        <f t="shared" ref="Q37:AB37" si="297">+Q29+Q31+Q33+Q35</f>
        <v>0</v>
      </c>
      <c r="R37" s="107">
        <f t="shared" si="297"/>
        <v>0</v>
      </c>
      <c r="S37" s="107">
        <f t="shared" si="297"/>
        <v>0</v>
      </c>
      <c r="T37" s="107">
        <f t="shared" si="297"/>
        <v>0</v>
      </c>
      <c r="U37" s="107">
        <f t="shared" si="297"/>
        <v>803.27868852459017</v>
      </c>
      <c r="V37" s="107">
        <f t="shared" si="297"/>
        <v>3508.1967213114754</v>
      </c>
      <c r="W37" s="107">
        <f t="shared" si="297"/>
        <v>3959.0163934426228</v>
      </c>
      <c r="X37" s="107">
        <f t="shared" si="297"/>
        <v>4204.9180327868853</v>
      </c>
      <c r="Y37" s="107">
        <f t="shared" si="297"/>
        <v>3688.5245901639346</v>
      </c>
      <c r="Z37" s="44">
        <f t="shared" si="297"/>
        <v>0</v>
      </c>
      <c r="AA37" s="44">
        <f t="shared" si="297"/>
        <v>0</v>
      </c>
      <c r="AB37" s="44">
        <f t="shared" si="297"/>
        <v>0</v>
      </c>
      <c r="AC37" s="44">
        <f>SUM(AC29:AC36)</f>
        <v>16163.934426229509</v>
      </c>
    </row>
    <row r="38" spans="1:29" x14ac:dyDescent="0.3">
      <c r="B38" s="89"/>
      <c r="C38" s="90"/>
      <c r="D38" s="90"/>
      <c r="E38" s="90"/>
      <c r="F38" s="90"/>
      <c r="G38" s="90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</row>
    <row r="39" spans="1:29" x14ac:dyDescent="0.3">
      <c r="B39" s="89"/>
      <c r="C39" s="90"/>
      <c r="D39" s="90"/>
      <c r="E39" s="90"/>
      <c r="F39" s="90"/>
      <c r="G39" s="90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</row>
    <row r="40" spans="1:29" s="10" customFormat="1" ht="57.6" x14ac:dyDescent="0.3">
      <c r="B40" s="85" t="s">
        <v>14</v>
      </c>
      <c r="C40" s="87" t="s">
        <v>24</v>
      </c>
      <c r="D40" s="87" t="str">
        <f>+D$1</f>
        <v>GENNAIO</v>
      </c>
      <c r="E40" s="87" t="str">
        <f t="shared" ref="E40:P40" si="298">+E$1</f>
        <v>FEBBRAIO</v>
      </c>
      <c r="F40" s="87" t="str">
        <f t="shared" si="298"/>
        <v>MARZO</v>
      </c>
      <c r="G40" s="87" t="str">
        <f t="shared" si="298"/>
        <v>APRILE</v>
      </c>
      <c r="H40" s="87" t="str">
        <f t="shared" si="298"/>
        <v>MAGGIO</v>
      </c>
      <c r="I40" s="87" t="str">
        <f t="shared" si="298"/>
        <v>GIUGNO</v>
      </c>
      <c r="J40" s="87" t="str">
        <f t="shared" si="298"/>
        <v>LUGLIO</v>
      </c>
      <c r="K40" s="87" t="str">
        <f t="shared" si="298"/>
        <v>AGOSTO</v>
      </c>
      <c r="L40" s="87" t="str">
        <f t="shared" si="298"/>
        <v>SETTEMBRE</v>
      </c>
      <c r="M40" s="87" t="str">
        <f t="shared" si="298"/>
        <v>OTTOBRE</v>
      </c>
      <c r="N40" s="87" t="str">
        <f t="shared" si="298"/>
        <v>NOVEMBRE</v>
      </c>
      <c r="O40" s="87" t="str">
        <f t="shared" si="298"/>
        <v>DICEMBRE</v>
      </c>
      <c r="P40" s="87" t="str">
        <f t="shared" si="298"/>
        <v>TOTALE A STAGIONE FULL</v>
      </c>
      <c r="Q40" s="73" t="str">
        <f>+D$1</f>
        <v>GENNAIO</v>
      </c>
      <c r="R40" s="73" t="str">
        <f t="shared" ref="R40" si="299">+E$1</f>
        <v>FEBBRAIO</v>
      </c>
      <c r="S40" s="73" t="str">
        <f t="shared" ref="S40" si="300">+F$1</f>
        <v>MARZO</v>
      </c>
      <c r="T40" s="73" t="str">
        <f t="shared" ref="T40" si="301">+G$1</f>
        <v>APRILE</v>
      </c>
      <c r="U40" s="73" t="str">
        <f t="shared" ref="U40" si="302">+H$1</f>
        <v>MAGGIO</v>
      </c>
      <c r="V40" s="73" t="str">
        <f t="shared" ref="V40" si="303">+I$1</f>
        <v>GIUGNO</v>
      </c>
      <c r="W40" s="73" t="str">
        <f t="shared" ref="W40" si="304">+J$1</f>
        <v>LUGLIO</v>
      </c>
      <c r="X40" s="73" t="str">
        <f t="shared" ref="X40" si="305">+K$1</f>
        <v>AGOSTO</v>
      </c>
      <c r="Y40" s="73" t="str">
        <f t="shared" ref="Y40" si="306">+L$1</f>
        <v>SETTEMBRE</v>
      </c>
      <c r="Z40" s="12" t="str">
        <f t="shared" ref="Z40" si="307">+M$1</f>
        <v>OTTOBRE</v>
      </c>
      <c r="AA40" s="12" t="str">
        <f t="shared" ref="AA40" si="308">+N$1</f>
        <v>NOVEMBRE</v>
      </c>
      <c r="AB40" s="12" t="str">
        <f t="shared" ref="AB40" si="309">+O$1</f>
        <v>DICEMBRE</v>
      </c>
      <c r="AC40" s="47" t="str">
        <f>+AC26</f>
        <v>TOTALE CON STAGIONE OCCUPATA RIDOTTA</v>
      </c>
    </row>
    <row r="41" spans="1:29" x14ac:dyDescent="0.3">
      <c r="A41" s="6" t="s">
        <v>23</v>
      </c>
      <c r="B41" s="89"/>
      <c r="C41" s="90"/>
    </row>
    <row r="42" spans="1:29" x14ac:dyDescent="0.3">
      <c r="A42" s="6" t="s">
        <v>17</v>
      </c>
      <c r="B42" s="89"/>
      <c r="C42" s="90"/>
    </row>
    <row r="43" spans="1:29" x14ac:dyDescent="0.3">
      <c r="A43" s="6" t="s">
        <v>18</v>
      </c>
      <c r="B43" s="89">
        <v>140</v>
      </c>
      <c r="C43" s="90">
        <f>+B43*100/122</f>
        <v>114.75409836065573</v>
      </c>
      <c r="D43" s="51">
        <f>+$C43*D44</f>
        <v>0</v>
      </c>
      <c r="E43" s="51">
        <f t="shared" ref="E43" si="310">+$C43*E44</f>
        <v>0</v>
      </c>
      <c r="F43" s="51">
        <f t="shared" ref="F43" si="311">+$C43*F44</f>
        <v>0</v>
      </c>
      <c r="G43" s="51">
        <f t="shared" ref="G43" si="312">+$C43*G44</f>
        <v>0</v>
      </c>
      <c r="H43" s="51">
        <f t="shared" ref="H43" si="313">+$C43*H44</f>
        <v>803.27868852459017</v>
      </c>
      <c r="I43" s="51">
        <f t="shared" ref="I43" si="314">+$C43*I44</f>
        <v>2524.5901639344261</v>
      </c>
      <c r="J43" s="51">
        <f t="shared" ref="J43" si="315">+$C43*J44</f>
        <v>0</v>
      </c>
      <c r="K43" s="51">
        <f t="shared" ref="K43" si="316">+$C43*K44</f>
        <v>0</v>
      </c>
      <c r="L43" s="51">
        <f t="shared" ref="L43" si="317">+$C43*L44</f>
        <v>0</v>
      </c>
      <c r="M43" s="51">
        <f t="shared" ref="M43" si="318">+$C43*M44</f>
        <v>0</v>
      </c>
      <c r="N43" s="51">
        <f t="shared" ref="N43" si="319">+$C43*N44</f>
        <v>0</v>
      </c>
      <c r="O43" s="51">
        <f t="shared" ref="O43" si="320">+$C43*O44</f>
        <v>0</v>
      </c>
      <c r="P43" s="51">
        <f>SUM(D43:O43)</f>
        <v>3327.8688524590161</v>
      </c>
      <c r="Q43" s="51">
        <f>+$C43*Q44</f>
        <v>0</v>
      </c>
      <c r="R43" s="51">
        <f t="shared" ref="R43" si="321">+$C43*R44</f>
        <v>0</v>
      </c>
      <c r="S43" s="51">
        <f t="shared" ref="S43" si="322">+$C43*S44</f>
        <v>0</v>
      </c>
      <c r="T43" s="51">
        <f t="shared" ref="T43" si="323">+$C43*T44</f>
        <v>0</v>
      </c>
      <c r="U43" s="51">
        <f t="shared" ref="U43" si="324">+$C43*U44</f>
        <v>803.27868852459017</v>
      </c>
      <c r="V43" s="51">
        <f t="shared" ref="V43" si="325">+$C43*V44</f>
        <v>2524.5901639344261</v>
      </c>
      <c r="W43" s="51">
        <f t="shared" ref="W43" si="326">+$C43*W44</f>
        <v>0</v>
      </c>
      <c r="X43" s="51">
        <f t="shared" ref="X43" si="327">+$C43*X44</f>
        <v>0</v>
      </c>
      <c r="Y43" s="51">
        <f t="shared" ref="Y43" si="328">+$C43*Y44</f>
        <v>0</v>
      </c>
      <c r="Z43" s="20">
        <f t="shared" ref="Z43" si="329">+$C43*Z44</f>
        <v>0</v>
      </c>
      <c r="AA43" s="20">
        <f t="shared" ref="AA43" si="330">+$C43*AA44</f>
        <v>0</v>
      </c>
      <c r="AB43" s="20">
        <f t="shared" ref="AB43" si="331">+$C43*AB44</f>
        <v>0</v>
      </c>
      <c r="AC43" s="20">
        <f>SUM(Q43:AB43)</f>
        <v>3327.8688524590161</v>
      </c>
    </row>
    <row r="44" spans="1:29" s="35" customFormat="1" x14ac:dyDescent="0.3">
      <c r="A44" s="31" t="s">
        <v>27</v>
      </c>
      <c r="B44" s="101"/>
      <c r="C44" s="102"/>
      <c r="D44" s="102"/>
      <c r="E44" s="102"/>
      <c r="F44" s="102"/>
      <c r="G44" s="102"/>
      <c r="H44" s="103">
        <f>31-24</f>
        <v>7</v>
      </c>
      <c r="I44" s="103">
        <v>22</v>
      </c>
      <c r="J44" s="103">
        <v>0</v>
      </c>
      <c r="K44" s="103">
        <v>0</v>
      </c>
      <c r="L44" s="103">
        <v>0</v>
      </c>
      <c r="M44" s="103">
        <v>0</v>
      </c>
      <c r="N44" s="103">
        <v>0</v>
      </c>
      <c r="O44" s="103">
        <v>0</v>
      </c>
      <c r="P44" s="94"/>
      <c r="Q44" s="95">
        <f t="shared" ref="Q44" si="332">+D44*$AC$1</f>
        <v>0</v>
      </c>
      <c r="R44" s="95">
        <f t="shared" ref="R44" si="333">+E44*$AC$1</f>
        <v>0</v>
      </c>
      <c r="S44" s="95">
        <f t="shared" ref="S44" si="334">+F44*$AC$1</f>
        <v>0</v>
      </c>
      <c r="T44" s="95">
        <f t="shared" ref="T44" si="335">+G44*$AC$1</f>
        <v>0</v>
      </c>
      <c r="U44" s="95">
        <f>+H44*$AC$1</f>
        <v>7</v>
      </c>
      <c r="V44" s="95">
        <f t="shared" ref="V44" si="336">+I44*$AC$1</f>
        <v>22</v>
      </c>
      <c r="W44" s="95">
        <f t="shared" ref="W44" si="337">+J44*$AC$1</f>
        <v>0</v>
      </c>
      <c r="X44" s="95">
        <f t="shared" ref="X44" si="338">+K44*$AC$1</f>
        <v>0</v>
      </c>
      <c r="Y44" s="95">
        <f t="shared" ref="Y44" si="339">+L44*$AC$1</f>
        <v>0</v>
      </c>
      <c r="Z44" s="25">
        <f t="shared" ref="Z44" si="340">+M44*$AC$1</f>
        <v>0</v>
      </c>
      <c r="AA44" s="25">
        <f t="shared" ref="AA44" si="341">+N44*$AC$1</f>
        <v>0</v>
      </c>
      <c r="AB44" s="25">
        <f t="shared" ref="AB44" si="342">+O44*$AC$1</f>
        <v>0</v>
      </c>
      <c r="AC44" s="26"/>
    </row>
    <row r="45" spans="1:29" x14ac:dyDescent="0.3">
      <c r="A45" s="36" t="s">
        <v>19</v>
      </c>
      <c r="B45" s="104">
        <v>150</v>
      </c>
      <c r="C45" s="105">
        <f t="shared" ref="C45:C49" si="343">+B45*100/122</f>
        <v>122.95081967213115</v>
      </c>
      <c r="D45" s="51">
        <f>+$C45*D46</f>
        <v>0</v>
      </c>
      <c r="E45" s="51">
        <f t="shared" ref="E45" si="344">+$C45*E46</f>
        <v>0</v>
      </c>
      <c r="F45" s="51">
        <f t="shared" ref="F45" si="345">+$C45*F46</f>
        <v>0</v>
      </c>
      <c r="G45" s="51">
        <f t="shared" ref="G45" si="346">+$C45*G46</f>
        <v>0</v>
      </c>
      <c r="H45" s="51">
        <f t="shared" ref="H45" si="347">+$C45*H46</f>
        <v>0</v>
      </c>
      <c r="I45" s="51">
        <f t="shared" ref="I45" si="348">+$C45*I46</f>
        <v>983.60655737704917</v>
      </c>
      <c r="J45" s="51">
        <f t="shared" ref="J45" si="349">+$C45*J46</f>
        <v>2704.9180327868853</v>
      </c>
      <c r="K45" s="51">
        <f t="shared" ref="K45" si="350">+$C45*K46</f>
        <v>0</v>
      </c>
      <c r="L45" s="51">
        <f t="shared" ref="L45" si="351">+$C45*L46</f>
        <v>0</v>
      </c>
      <c r="M45" s="51">
        <f t="shared" ref="M45" si="352">+$C45*M46</f>
        <v>0</v>
      </c>
      <c r="N45" s="51">
        <f t="shared" ref="N45" si="353">+$C45*N46</f>
        <v>0</v>
      </c>
      <c r="O45" s="51">
        <f t="shared" ref="O45" si="354">+$C45*O46</f>
        <v>0</v>
      </c>
      <c r="P45" s="51">
        <f>SUM(D45:O45)</f>
        <v>3688.5245901639346</v>
      </c>
      <c r="Q45" s="51">
        <f>+$C45*Q46</f>
        <v>0</v>
      </c>
      <c r="R45" s="51">
        <f t="shared" ref="R45" si="355">+$C45*R46</f>
        <v>0</v>
      </c>
      <c r="S45" s="51">
        <f t="shared" ref="S45" si="356">+$C45*S46</f>
        <v>0</v>
      </c>
      <c r="T45" s="51">
        <f t="shared" ref="T45" si="357">+$C45*T46</f>
        <v>0</v>
      </c>
      <c r="U45" s="51">
        <f t="shared" ref="U45" si="358">+$C45*U46</f>
        <v>0</v>
      </c>
      <c r="V45" s="51">
        <f t="shared" ref="V45" si="359">+$C45*V46</f>
        <v>983.60655737704917</v>
      </c>
      <c r="W45" s="51">
        <f t="shared" ref="W45" si="360">+$C45*W46</f>
        <v>2704.9180327868853</v>
      </c>
      <c r="X45" s="51">
        <f t="shared" ref="X45" si="361">+$C45*X46</f>
        <v>0</v>
      </c>
      <c r="Y45" s="51">
        <f t="shared" ref="Y45" si="362">+$C45*Y46</f>
        <v>0</v>
      </c>
      <c r="Z45" s="20">
        <f t="shared" ref="Z45" si="363">+$C45*Z46</f>
        <v>0</v>
      </c>
      <c r="AA45" s="20">
        <f t="shared" ref="AA45" si="364">+$C45*AA46</f>
        <v>0</v>
      </c>
      <c r="AB45" s="20">
        <f t="shared" ref="AB45" si="365">+$C45*AB46</f>
        <v>0</v>
      </c>
      <c r="AC45" s="20">
        <f>SUM(Q45:AB45)</f>
        <v>3688.5245901639346</v>
      </c>
    </row>
    <row r="46" spans="1:29" s="35" customFormat="1" x14ac:dyDescent="0.3">
      <c r="A46" s="31" t="s">
        <v>27</v>
      </c>
      <c r="B46" s="101"/>
      <c r="C46" s="102"/>
      <c r="D46" s="102"/>
      <c r="E46" s="102"/>
      <c r="F46" s="102"/>
      <c r="G46" s="102"/>
      <c r="H46" s="103">
        <v>0</v>
      </c>
      <c r="I46" s="103">
        <f>30-22</f>
        <v>8</v>
      </c>
      <c r="J46" s="103">
        <v>22</v>
      </c>
      <c r="K46" s="103">
        <v>0</v>
      </c>
      <c r="L46" s="103">
        <v>0</v>
      </c>
      <c r="M46" s="103">
        <v>0</v>
      </c>
      <c r="N46" s="103">
        <v>0</v>
      </c>
      <c r="O46" s="103">
        <v>0</v>
      </c>
      <c r="P46" s="94"/>
      <c r="Q46" s="95">
        <f t="shared" ref="Q46" si="366">+D46*$AC$1</f>
        <v>0</v>
      </c>
      <c r="R46" s="95">
        <f t="shared" ref="R46" si="367">+E46*$AC$1</f>
        <v>0</v>
      </c>
      <c r="S46" s="95">
        <f t="shared" ref="S46" si="368">+F46*$AC$1</f>
        <v>0</v>
      </c>
      <c r="T46" s="95">
        <f t="shared" ref="T46" si="369">+G46*$AC$1</f>
        <v>0</v>
      </c>
      <c r="U46" s="95">
        <f>+H46*$AC$1</f>
        <v>0</v>
      </c>
      <c r="V46" s="95">
        <f t="shared" ref="V46" si="370">+I46*$AC$1</f>
        <v>8</v>
      </c>
      <c r="W46" s="95">
        <f t="shared" ref="W46" si="371">+J46*$AC$1</f>
        <v>22</v>
      </c>
      <c r="X46" s="95">
        <f t="shared" ref="X46" si="372">+K46*$AC$1</f>
        <v>0</v>
      </c>
      <c r="Y46" s="95">
        <f t="shared" ref="Y46" si="373">+L46*$AC$1</f>
        <v>0</v>
      </c>
      <c r="Z46" s="25">
        <f t="shared" ref="Z46" si="374">+M46*$AC$1</f>
        <v>0</v>
      </c>
      <c r="AA46" s="25">
        <f t="shared" ref="AA46" si="375">+N46*$AC$1</f>
        <v>0</v>
      </c>
      <c r="AB46" s="25">
        <f t="shared" ref="AB46" si="376">+O46*$AC$1</f>
        <v>0</v>
      </c>
      <c r="AC46" s="26"/>
    </row>
    <row r="47" spans="1:29" x14ac:dyDescent="0.3">
      <c r="A47" s="36" t="s">
        <v>20</v>
      </c>
      <c r="B47" s="104">
        <v>170</v>
      </c>
      <c r="C47" s="105">
        <f t="shared" si="343"/>
        <v>139.34426229508196</v>
      </c>
      <c r="D47" s="51">
        <f>+$C47*D48</f>
        <v>0</v>
      </c>
      <c r="E47" s="51">
        <f t="shared" ref="E47" si="377">+$C47*E48</f>
        <v>0</v>
      </c>
      <c r="F47" s="51">
        <f t="shared" ref="F47" si="378">+$C47*F48</f>
        <v>0</v>
      </c>
      <c r="G47" s="51">
        <f t="shared" ref="G47" si="379">+$C47*G48</f>
        <v>0</v>
      </c>
      <c r="H47" s="51">
        <f t="shared" ref="H47" si="380">+$C47*H48</f>
        <v>0</v>
      </c>
      <c r="I47" s="51">
        <f t="shared" ref="I47" si="381">+$C47*I48</f>
        <v>0</v>
      </c>
      <c r="J47" s="51">
        <f t="shared" ref="J47" si="382">+$C47*J48</f>
        <v>1254.0983606557377</v>
      </c>
      <c r="K47" s="51">
        <f t="shared" ref="K47" si="383">+$C47*K48</f>
        <v>3344.2622950819668</v>
      </c>
      <c r="L47" s="51">
        <f t="shared" ref="L47" si="384">+$C47*L48</f>
        <v>0</v>
      </c>
      <c r="M47" s="51">
        <f t="shared" ref="M47" si="385">+$C47*M48</f>
        <v>0</v>
      </c>
      <c r="N47" s="51">
        <f t="shared" ref="N47" si="386">+$C47*N48</f>
        <v>0</v>
      </c>
      <c r="O47" s="51">
        <f t="shared" ref="O47" si="387">+$C47*O48</f>
        <v>0</v>
      </c>
      <c r="P47" s="51">
        <f>SUM(D47:O47)</f>
        <v>4598.3606557377043</v>
      </c>
      <c r="Q47" s="51">
        <f>+$C47*Q48</f>
        <v>0</v>
      </c>
      <c r="R47" s="51">
        <f t="shared" ref="R47" si="388">+$C47*R48</f>
        <v>0</v>
      </c>
      <c r="S47" s="51">
        <f t="shared" ref="S47" si="389">+$C47*S48</f>
        <v>0</v>
      </c>
      <c r="T47" s="51">
        <f t="shared" ref="T47" si="390">+$C47*T48</f>
        <v>0</v>
      </c>
      <c r="U47" s="51">
        <f t="shared" ref="U47" si="391">+$C47*U48</f>
        <v>0</v>
      </c>
      <c r="V47" s="51">
        <f t="shared" ref="V47" si="392">+$C47*V48</f>
        <v>0</v>
      </c>
      <c r="W47" s="51">
        <f t="shared" ref="W47" si="393">+$C47*W48</f>
        <v>1254.0983606557377</v>
      </c>
      <c r="X47" s="51">
        <f t="shared" ref="X47" si="394">+$C47*X48</f>
        <v>3344.2622950819668</v>
      </c>
      <c r="Y47" s="51">
        <f t="shared" ref="Y47" si="395">+$C47*Y48</f>
        <v>0</v>
      </c>
      <c r="Z47" s="20">
        <f t="shared" ref="Z47" si="396">+$C47*Z48</f>
        <v>0</v>
      </c>
      <c r="AA47" s="20">
        <f t="shared" ref="AA47" si="397">+$C47*AA48</f>
        <v>0</v>
      </c>
      <c r="AB47" s="20">
        <f t="shared" ref="AB47" si="398">+$C47*AB48</f>
        <v>0</v>
      </c>
      <c r="AC47" s="20">
        <f>SUM(Q47:AB47)</f>
        <v>4598.3606557377043</v>
      </c>
    </row>
    <row r="48" spans="1:29" s="35" customFormat="1" x14ac:dyDescent="0.3">
      <c r="A48" s="31" t="s">
        <v>27</v>
      </c>
      <c r="B48" s="101"/>
      <c r="C48" s="102"/>
      <c r="D48" s="102"/>
      <c r="E48" s="102"/>
      <c r="F48" s="102"/>
      <c r="G48" s="102"/>
      <c r="H48" s="103">
        <v>0</v>
      </c>
      <c r="I48" s="103">
        <v>0</v>
      </c>
      <c r="J48" s="103">
        <f>31-22</f>
        <v>9</v>
      </c>
      <c r="K48" s="103">
        <v>24</v>
      </c>
      <c r="L48" s="103">
        <v>0</v>
      </c>
      <c r="M48" s="103">
        <v>0</v>
      </c>
      <c r="N48" s="103">
        <v>0</v>
      </c>
      <c r="O48" s="103">
        <v>0</v>
      </c>
      <c r="P48" s="94"/>
      <c r="Q48" s="95">
        <f t="shared" ref="Q48" si="399">+D48*$AC$1</f>
        <v>0</v>
      </c>
      <c r="R48" s="95">
        <f t="shared" ref="R48" si="400">+E48*$AC$1</f>
        <v>0</v>
      </c>
      <c r="S48" s="95">
        <f t="shared" ref="S48" si="401">+F48*$AC$1</f>
        <v>0</v>
      </c>
      <c r="T48" s="95">
        <f t="shared" ref="T48" si="402">+G48*$AC$1</f>
        <v>0</v>
      </c>
      <c r="U48" s="95">
        <f>+H48*$AC$1</f>
        <v>0</v>
      </c>
      <c r="V48" s="95">
        <f t="shared" ref="V48" si="403">+I48*$AC$1</f>
        <v>0</v>
      </c>
      <c r="W48" s="95">
        <f t="shared" ref="W48" si="404">+J48*$AC$1</f>
        <v>9</v>
      </c>
      <c r="X48" s="95">
        <f t="shared" ref="X48" si="405">+K48*$AC$1</f>
        <v>24</v>
      </c>
      <c r="Y48" s="95">
        <f t="shared" ref="Y48" si="406">+L48*$AC$1</f>
        <v>0</v>
      </c>
      <c r="Z48" s="25">
        <f t="shared" ref="Z48" si="407">+M48*$AC$1</f>
        <v>0</v>
      </c>
      <c r="AA48" s="25">
        <f t="shared" ref="AA48" si="408">+N48*$AC$1</f>
        <v>0</v>
      </c>
      <c r="AB48" s="25">
        <f t="shared" ref="AB48" si="409">+O48*$AC$1</f>
        <v>0</v>
      </c>
      <c r="AC48" s="26"/>
    </row>
    <row r="49" spans="1:29" x14ac:dyDescent="0.3">
      <c r="A49" s="36" t="s">
        <v>25</v>
      </c>
      <c r="B49" s="104">
        <v>150</v>
      </c>
      <c r="C49" s="105">
        <f t="shared" si="343"/>
        <v>122.95081967213115</v>
      </c>
      <c r="D49" s="51">
        <f>+$C49*D50</f>
        <v>0</v>
      </c>
      <c r="E49" s="51">
        <f t="shared" ref="E49" si="410">+$C49*E50</f>
        <v>0</v>
      </c>
      <c r="F49" s="51">
        <f t="shared" ref="F49" si="411">+$C49*F50</f>
        <v>0</v>
      </c>
      <c r="G49" s="51">
        <f t="shared" ref="G49" si="412">+$C49*G50</f>
        <v>0</v>
      </c>
      <c r="H49" s="51">
        <f t="shared" ref="H49" si="413">+$C49*H50</f>
        <v>0</v>
      </c>
      <c r="I49" s="51">
        <f t="shared" ref="I49" si="414">+$C49*I50</f>
        <v>0</v>
      </c>
      <c r="J49" s="51">
        <f t="shared" ref="J49" si="415">+$C49*J50</f>
        <v>0</v>
      </c>
      <c r="K49" s="51">
        <f t="shared" ref="K49" si="416">+$C49*K50</f>
        <v>860.65573770491801</v>
      </c>
      <c r="L49" s="51">
        <f t="shared" ref="L49" si="417">+$C49*L50</f>
        <v>3688.5245901639346</v>
      </c>
      <c r="M49" s="51">
        <f t="shared" ref="M49" si="418">+$C49*M50</f>
        <v>0</v>
      </c>
      <c r="N49" s="51">
        <f t="shared" ref="N49" si="419">+$C49*N50</f>
        <v>0</v>
      </c>
      <c r="O49" s="51">
        <f t="shared" ref="O49" si="420">+$C49*O50</f>
        <v>0</v>
      </c>
      <c r="P49" s="51">
        <f>SUM(D49:O49)</f>
        <v>4549.1803278688531</v>
      </c>
      <c r="Q49" s="51">
        <f>+$C49*Q50</f>
        <v>0</v>
      </c>
      <c r="R49" s="51">
        <f t="shared" ref="R49" si="421">+$C49*R50</f>
        <v>0</v>
      </c>
      <c r="S49" s="51">
        <f t="shared" ref="S49" si="422">+$C49*S50</f>
        <v>0</v>
      </c>
      <c r="T49" s="51">
        <f t="shared" ref="T49" si="423">+$C49*T50</f>
        <v>0</v>
      </c>
      <c r="U49" s="51">
        <f t="shared" ref="U49" si="424">+$C49*U50</f>
        <v>0</v>
      </c>
      <c r="V49" s="51">
        <f t="shared" ref="V49" si="425">+$C49*V50</f>
        <v>0</v>
      </c>
      <c r="W49" s="51">
        <f t="shared" ref="W49" si="426">+$C49*W50</f>
        <v>0</v>
      </c>
      <c r="X49" s="51">
        <f t="shared" ref="X49" si="427">+$C49*X50</f>
        <v>860.65573770491801</v>
      </c>
      <c r="Y49" s="51">
        <f t="shared" ref="Y49" si="428">+$C49*Y50</f>
        <v>3688.5245901639346</v>
      </c>
      <c r="Z49" s="20">
        <f t="shared" ref="Z49" si="429">+$C49*Z50</f>
        <v>0</v>
      </c>
      <c r="AA49" s="20">
        <f t="shared" ref="AA49" si="430">+$C49*AA50</f>
        <v>0</v>
      </c>
      <c r="AB49" s="20">
        <f t="shared" ref="AB49" si="431">+$C49*AB50</f>
        <v>0</v>
      </c>
      <c r="AC49" s="20">
        <f>SUM(Q49:AB49)</f>
        <v>4549.1803278688531</v>
      </c>
    </row>
    <row r="50" spans="1:29" s="35" customFormat="1" x14ac:dyDescent="0.3">
      <c r="A50" s="31" t="s">
        <v>27</v>
      </c>
      <c r="B50" s="101"/>
      <c r="C50" s="102"/>
      <c r="D50" s="102"/>
      <c r="E50" s="102"/>
      <c r="F50" s="102"/>
      <c r="G50" s="102"/>
      <c r="H50" s="103">
        <v>0</v>
      </c>
      <c r="I50" s="103">
        <v>0</v>
      </c>
      <c r="J50" s="103">
        <v>0</v>
      </c>
      <c r="K50" s="103">
        <f>31-24</f>
        <v>7</v>
      </c>
      <c r="L50" s="103">
        <v>30</v>
      </c>
      <c r="M50" s="103">
        <v>0</v>
      </c>
      <c r="N50" s="103">
        <v>0</v>
      </c>
      <c r="O50" s="103">
        <v>0</v>
      </c>
      <c r="P50" s="106"/>
      <c r="Q50" s="95">
        <f t="shared" ref="Q50" si="432">+D50*$AC$1</f>
        <v>0</v>
      </c>
      <c r="R50" s="95">
        <f t="shared" ref="R50" si="433">+E50*$AC$1</f>
        <v>0</v>
      </c>
      <c r="S50" s="95">
        <f t="shared" ref="S50" si="434">+F50*$AC$1</f>
        <v>0</v>
      </c>
      <c r="T50" s="95">
        <f t="shared" ref="T50" si="435">+G50*$AC$1</f>
        <v>0</v>
      </c>
      <c r="U50" s="95">
        <f>+H50*$AC$1</f>
        <v>0</v>
      </c>
      <c r="V50" s="95">
        <f t="shared" ref="V50" si="436">+I50*$AC$1</f>
        <v>0</v>
      </c>
      <c r="W50" s="95">
        <f t="shared" ref="W50" si="437">+J50*$AC$1</f>
        <v>0</v>
      </c>
      <c r="X50" s="95">
        <f t="shared" ref="X50" si="438">+K50*$AC$1</f>
        <v>7</v>
      </c>
      <c r="Y50" s="95">
        <f t="shared" ref="Y50" si="439">+L50*$AC$1</f>
        <v>30</v>
      </c>
      <c r="Z50" s="25">
        <f t="shared" ref="Z50" si="440">+M50*$AC$1</f>
        <v>0</v>
      </c>
      <c r="AA50" s="25">
        <f t="shared" ref="AA50" si="441">+N50*$AC$1</f>
        <v>0</v>
      </c>
      <c r="AB50" s="25">
        <f t="shared" ref="AB50" si="442">+O50*$AC$1</f>
        <v>0</v>
      </c>
      <c r="AC50" s="40"/>
    </row>
    <row r="51" spans="1:29" s="41" customFormat="1" x14ac:dyDescent="0.3">
      <c r="A51" s="107" t="s">
        <v>28</v>
      </c>
      <c r="B51" s="108"/>
      <c r="C51" s="109"/>
      <c r="D51" s="107">
        <f t="shared" ref="D51:G51" si="443">+D43+D45+D47+D49</f>
        <v>0</v>
      </c>
      <c r="E51" s="107">
        <f t="shared" si="443"/>
        <v>0</v>
      </c>
      <c r="F51" s="107">
        <f t="shared" si="443"/>
        <v>0</v>
      </c>
      <c r="G51" s="107">
        <f t="shared" si="443"/>
        <v>0</v>
      </c>
      <c r="H51" s="107">
        <f>+H43+H45+H47+H49</f>
        <v>803.27868852459017</v>
      </c>
      <c r="I51" s="107">
        <f t="shared" ref="I51:O51" si="444">+I43+I45+I47+I49</f>
        <v>3508.1967213114754</v>
      </c>
      <c r="J51" s="107">
        <f t="shared" si="444"/>
        <v>3959.0163934426228</v>
      </c>
      <c r="K51" s="107">
        <f t="shared" si="444"/>
        <v>4204.9180327868853</v>
      </c>
      <c r="L51" s="107">
        <f t="shared" si="444"/>
        <v>3688.5245901639346</v>
      </c>
      <c r="M51" s="107">
        <f t="shared" si="444"/>
        <v>0</v>
      </c>
      <c r="N51" s="107">
        <f t="shared" si="444"/>
        <v>0</v>
      </c>
      <c r="O51" s="107">
        <f t="shared" si="444"/>
        <v>0</v>
      </c>
      <c r="P51" s="107">
        <f>SUM(P43:P50)</f>
        <v>16163.934426229509</v>
      </c>
      <c r="Q51" s="107">
        <f t="shared" ref="Q51:AB51" si="445">+Q43+Q45+Q47+Q49</f>
        <v>0</v>
      </c>
      <c r="R51" s="107">
        <f t="shared" si="445"/>
        <v>0</v>
      </c>
      <c r="S51" s="107">
        <f t="shared" si="445"/>
        <v>0</v>
      </c>
      <c r="T51" s="107">
        <f t="shared" si="445"/>
        <v>0</v>
      </c>
      <c r="U51" s="107">
        <f t="shared" si="445"/>
        <v>803.27868852459017</v>
      </c>
      <c r="V51" s="107">
        <f t="shared" si="445"/>
        <v>3508.1967213114754</v>
      </c>
      <c r="W51" s="107">
        <f t="shared" si="445"/>
        <v>3959.0163934426228</v>
      </c>
      <c r="X51" s="107">
        <f t="shared" si="445"/>
        <v>4204.9180327868853</v>
      </c>
      <c r="Y51" s="107">
        <f t="shared" si="445"/>
        <v>3688.5245901639346</v>
      </c>
      <c r="Z51" s="44">
        <f t="shared" si="445"/>
        <v>0</v>
      </c>
      <c r="AA51" s="44">
        <f t="shared" si="445"/>
        <v>0</v>
      </c>
      <c r="AB51" s="44">
        <f t="shared" si="445"/>
        <v>0</v>
      </c>
      <c r="AC51" s="44">
        <f>SUM(AC43:AC50)</f>
        <v>16163.934426229509</v>
      </c>
    </row>
    <row r="52" spans="1:29" x14ac:dyDescent="0.3">
      <c r="B52" s="89"/>
      <c r="C52" s="90"/>
    </row>
    <row r="53" spans="1:29" s="10" customFormat="1" x14ac:dyDescent="0.3">
      <c r="A53" s="10" t="s">
        <v>79</v>
      </c>
      <c r="B53" s="111"/>
      <c r="C53" s="11"/>
      <c r="D53" s="73">
        <f>+D51+D37+D24+D11</f>
        <v>0</v>
      </c>
      <c r="E53" s="73">
        <f t="shared" ref="E53:AC53" si="446">+E51+E37+E24+E11</f>
        <v>0</v>
      </c>
      <c r="F53" s="73">
        <f t="shared" si="446"/>
        <v>0</v>
      </c>
      <c r="G53" s="73">
        <f t="shared" si="446"/>
        <v>0</v>
      </c>
      <c r="H53" s="73">
        <f t="shared" si="446"/>
        <v>3162.7377049180332</v>
      </c>
      <c r="I53" s="73">
        <f t="shared" si="446"/>
        <v>13751.311475409837</v>
      </c>
      <c r="J53" s="73">
        <f t="shared" si="446"/>
        <v>15391.655737704918</v>
      </c>
      <c r="K53" s="73">
        <f t="shared" si="446"/>
        <v>16342.475409836065</v>
      </c>
      <c r="L53" s="73">
        <f t="shared" si="446"/>
        <v>11065.573770491803</v>
      </c>
      <c r="M53" s="73">
        <f t="shared" si="446"/>
        <v>0</v>
      </c>
      <c r="N53" s="73">
        <f t="shared" si="446"/>
        <v>0</v>
      </c>
      <c r="O53" s="73">
        <f t="shared" si="446"/>
        <v>0</v>
      </c>
      <c r="P53" s="73">
        <f t="shared" si="446"/>
        <v>59614.75409836066</v>
      </c>
      <c r="Q53" s="73">
        <f>+Q51+Q37+Q24+Q11</f>
        <v>0</v>
      </c>
      <c r="R53" s="73">
        <f t="shared" si="446"/>
        <v>0</v>
      </c>
      <c r="S53" s="73">
        <f t="shared" si="446"/>
        <v>0</v>
      </c>
      <c r="T53" s="73">
        <f t="shared" si="446"/>
        <v>0</v>
      </c>
      <c r="U53" s="73">
        <f t="shared" si="446"/>
        <v>3155.7377049180332</v>
      </c>
      <c r="V53" s="73">
        <f t="shared" si="446"/>
        <v>13721.311475409837</v>
      </c>
      <c r="W53" s="73">
        <f t="shared" si="446"/>
        <v>15360.655737704918</v>
      </c>
      <c r="X53" s="73">
        <f t="shared" si="446"/>
        <v>16311.475409836065</v>
      </c>
      <c r="Y53" s="73">
        <f t="shared" si="446"/>
        <v>11065.573770491803</v>
      </c>
      <c r="Z53" s="73">
        <f t="shared" si="446"/>
        <v>0</v>
      </c>
      <c r="AA53" s="73">
        <f t="shared" si="446"/>
        <v>0</v>
      </c>
      <c r="AB53" s="73">
        <f t="shared" si="446"/>
        <v>0</v>
      </c>
      <c r="AC53" s="73">
        <f t="shared" si="446"/>
        <v>59614.75409836066</v>
      </c>
    </row>
  </sheetData>
  <phoneticPr fontId="3" type="noConversion"/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B1811-2554-4AB3-A143-D8628C3FDF51}">
  <dimension ref="A1:D19"/>
  <sheetViews>
    <sheetView workbookViewId="0">
      <selection activeCell="B15" sqref="B15:D17"/>
    </sheetView>
  </sheetViews>
  <sheetFormatPr defaultRowHeight="14.4" x14ac:dyDescent="0.3"/>
  <cols>
    <col min="1" max="1" width="43.5546875" customWidth="1"/>
    <col min="2" max="4" width="13.6640625" customWidth="1"/>
  </cols>
  <sheetData>
    <row r="1" spans="1:4" ht="15" thickBot="1" x14ac:dyDescent="0.35"/>
    <row r="2" spans="1:4" x14ac:dyDescent="0.3">
      <c r="A2" s="129" t="s">
        <v>112</v>
      </c>
      <c r="B2" s="130" t="s">
        <v>113</v>
      </c>
      <c r="C2" s="130" t="s">
        <v>114</v>
      </c>
      <c r="D2" s="131" t="s">
        <v>115</v>
      </c>
    </row>
    <row r="3" spans="1:4" x14ac:dyDescent="0.3">
      <c r="A3" s="134" t="s">
        <v>142</v>
      </c>
      <c r="B3" s="81"/>
      <c r="C3" s="81"/>
      <c r="D3" s="135"/>
    </row>
    <row r="4" spans="1:4" x14ac:dyDescent="0.3">
      <c r="A4" s="136" t="s">
        <v>118</v>
      </c>
      <c r="B4" s="122">
        <v>400000</v>
      </c>
      <c r="C4" s="122">
        <v>420000</v>
      </c>
      <c r="D4" s="138">
        <v>441000</v>
      </c>
    </row>
    <row r="5" spans="1:4" x14ac:dyDescent="0.3">
      <c r="A5" s="136" t="s">
        <v>119</v>
      </c>
      <c r="B5" s="122">
        <v>100000</v>
      </c>
      <c r="C5" s="122">
        <v>105000</v>
      </c>
      <c r="D5" s="138">
        <v>110250</v>
      </c>
    </row>
    <row r="6" spans="1:4" x14ac:dyDescent="0.3">
      <c r="A6" s="136" t="s">
        <v>120</v>
      </c>
      <c r="B6" s="122">
        <v>96000</v>
      </c>
      <c r="C6" s="122">
        <v>100800</v>
      </c>
      <c r="D6" s="138">
        <v>105840</v>
      </c>
    </row>
    <row r="7" spans="1:4" x14ac:dyDescent="0.3">
      <c r="A7" s="136" t="s">
        <v>121</v>
      </c>
      <c r="B7" s="122">
        <v>50000</v>
      </c>
      <c r="C7" s="122">
        <v>52500</v>
      </c>
      <c r="D7" s="138">
        <v>55125</v>
      </c>
    </row>
    <row r="8" spans="1:4" x14ac:dyDescent="0.3">
      <c r="A8" s="136" t="s">
        <v>122</v>
      </c>
      <c r="B8" s="122">
        <v>30000</v>
      </c>
      <c r="C8" s="122">
        <v>31500</v>
      </c>
      <c r="D8" s="138">
        <v>33075</v>
      </c>
    </row>
    <row r="9" spans="1:4" x14ac:dyDescent="0.3">
      <c r="A9" s="136" t="s">
        <v>123</v>
      </c>
      <c r="B9" s="122">
        <v>50000</v>
      </c>
      <c r="C9" s="122">
        <v>52500</v>
      </c>
      <c r="D9" s="138">
        <v>55125</v>
      </c>
    </row>
    <row r="10" spans="1:4" x14ac:dyDescent="0.3">
      <c r="A10" s="136" t="s">
        <v>125</v>
      </c>
      <c r="B10" s="122">
        <v>30000</v>
      </c>
      <c r="C10" s="122">
        <v>31500</v>
      </c>
      <c r="D10" s="138">
        <v>33075</v>
      </c>
    </row>
    <row r="11" spans="1:4" x14ac:dyDescent="0.3">
      <c r="A11" s="137" t="s">
        <v>134</v>
      </c>
      <c r="B11" s="122">
        <v>1</v>
      </c>
      <c r="C11" s="122">
        <v>1</v>
      </c>
      <c r="D11" s="138">
        <v>1</v>
      </c>
    </row>
    <row r="12" spans="1:4" x14ac:dyDescent="0.3">
      <c r="A12" s="136"/>
      <c r="B12" s="82">
        <f>SUM(B4:B11)</f>
        <v>756001</v>
      </c>
      <c r="C12" s="82">
        <f>SUM(C4:C11)</f>
        <v>793801</v>
      </c>
      <c r="D12" s="139">
        <f>SUM(D4:D11)</f>
        <v>833491</v>
      </c>
    </row>
    <row r="13" spans="1:4" x14ac:dyDescent="0.3">
      <c r="A13" s="136"/>
      <c r="B13" s="6"/>
      <c r="C13" s="6"/>
      <c r="D13" s="140"/>
    </row>
    <row r="14" spans="1:4" x14ac:dyDescent="0.3">
      <c r="A14" s="134" t="s">
        <v>143</v>
      </c>
      <c r="B14" s="6"/>
      <c r="C14" s="6"/>
      <c r="D14" s="140"/>
    </row>
    <row r="15" spans="1:4" x14ac:dyDescent="0.3">
      <c r="A15" s="136" t="s">
        <v>124</v>
      </c>
      <c r="B15" s="122">
        <v>20000</v>
      </c>
      <c r="C15" s="122">
        <v>21000</v>
      </c>
      <c r="D15" s="138">
        <v>22050</v>
      </c>
    </row>
    <row r="16" spans="1:4" x14ac:dyDescent="0.3">
      <c r="A16" s="136" t="s">
        <v>116</v>
      </c>
      <c r="B16" s="122">
        <v>150000</v>
      </c>
      <c r="C16" s="122">
        <v>157500</v>
      </c>
      <c r="D16" s="138">
        <v>165375</v>
      </c>
    </row>
    <row r="17" spans="1:4" x14ac:dyDescent="0.3">
      <c r="A17" s="136" t="s">
        <v>117</v>
      </c>
      <c r="B17" s="122">
        <v>50000</v>
      </c>
      <c r="C17" s="122">
        <v>52500</v>
      </c>
      <c r="D17" s="138">
        <v>55125</v>
      </c>
    </row>
    <row r="18" spans="1:4" x14ac:dyDescent="0.3">
      <c r="A18" s="137" t="s">
        <v>137</v>
      </c>
      <c r="B18" s="122">
        <v>1</v>
      </c>
      <c r="C18" s="122">
        <v>1</v>
      </c>
      <c r="D18" s="138">
        <v>1</v>
      </c>
    </row>
    <row r="19" spans="1:4" ht="15" thickBot="1" x14ac:dyDescent="0.35">
      <c r="A19" s="141"/>
      <c r="B19" s="142">
        <f>SUM(B15:B18)</f>
        <v>220001</v>
      </c>
      <c r="C19" s="142">
        <f t="shared" ref="C19:D19" si="0">SUM(C15:C16)</f>
        <v>178500</v>
      </c>
      <c r="D19" s="143">
        <f t="shared" si="0"/>
        <v>187425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3DF1B-FD00-4CFD-B655-2603F9128823}">
  <dimension ref="A1:D17"/>
  <sheetViews>
    <sheetView workbookViewId="0">
      <selection activeCell="B2" sqref="B2:B15"/>
    </sheetView>
  </sheetViews>
  <sheetFormatPr defaultRowHeight="14.4" x14ac:dyDescent="0.3"/>
  <cols>
    <col min="1" max="1" width="47.88671875" customWidth="1"/>
    <col min="2" max="2" width="13.44140625" customWidth="1"/>
    <col min="3" max="3" width="9" bestFit="1" customWidth="1"/>
    <col min="4" max="4" width="14.21875" customWidth="1"/>
  </cols>
  <sheetData>
    <row r="1" spans="1:4" x14ac:dyDescent="0.3">
      <c r="A1" s="10" t="s">
        <v>136</v>
      </c>
      <c r="B1" s="6"/>
      <c r="C1" s="6"/>
      <c r="D1" s="6"/>
    </row>
    <row r="2" spans="1:4" x14ac:dyDescent="0.3">
      <c r="A2" s="6" t="s">
        <v>86</v>
      </c>
      <c r="B2" s="122">
        <v>1250000</v>
      </c>
      <c r="C2" s="6"/>
      <c r="D2" s="6"/>
    </row>
    <row r="3" spans="1:4" x14ac:dyDescent="0.3">
      <c r="A3" s="6" t="s">
        <v>87</v>
      </c>
      <c r="B3" s="122">
        <v>60000</v>
      </c>
      <c r="C3" s="6"/>
      <c r="D3" s="6"/>
    </row>
    <row r="4" spans="1:4" x14ac:dyDescent="0.3">
      <c r="A4" s="6" t="s">
        <v>88</v>
      </c>
      <c r="B4" s="122">
        <v>50000</v>
      </c>
      <c r="C4" s="6"/>
      <c r="D4" s="6"/>
    </row>
    <row r="5" spans="1:4" x14ac:dyDescent="0.3">
      <c r="A5" s="6" t="s">
        <v>89</v>
      </c>
      <c r="B5" s="122">
        <v>23000</v>
      </c>
      <c r="C5" s="6"/>
      <c r="D5" s="6"/>
    </row>
    <row r="6" spans="1:4" x14ac:dyDescent="0.3">
      <c r="A6" s="6" t="s">
        <v>90</v>
      </c>
      <c r="B6" s="122">
        <v>60000</v>
      </c>
      <c r="C6" s="6"/>
      <c r="D6" s="6"/>
    </row>
    <row r="7" spans="1:4" x14ac:dyDescent="0.3">
      <c r="A7" s="6" t="s">
        <v>91</v>
      </c>
      <c r="B7" s="122">
        <v>132000</v>
      </c>
      <c r="C7" s="6"/>
      <c r="D7" s="6"/>
    </row>
    <row r="8" spans="1:4" x14ac:dyDescent="0.3">
      <c r="A8" s="6" t="s">
        <v>92</v>
      </c>
      <c r="B8" s="122">
        <v>30000</v>
      </c>
      <c r="C8" s="6"/>
      <c r="D8" s="6"/>
    </row>
    <row r="9" spans="1:4" x14ac:dyDescent="0.3">
      <c r="A9" s="6" t="s">
        <v>93</v>
      </c>
      <c r="B9" s="122">
        <v>12500</v>
      </c>
      <c r="C9" s="6"/>
      <c r="D9" s="6"/>
    </row>
    <row r="10" spans="1:4" x14ac:dyDescent="0.3">
      <c r="A10" s="6" t="s">
        <v>94</v>
      </c>
      <c r="B10" s="122">
        <v>30000</v>
      </c>
      <c r="C10" s="6"/>
      <c r="D10" s="6"/>
    </row>
    <row r="11" spans="1:4" x14ac:dyDescent="0.3">
      <c r="A11" s="6" t="s">
        <v>95</v>
      </c>
      <c r="B11" s="122">
        <v>300000</v>
      </c>
      <c r="C11" s="6"/>
      <c r="D11" s="6"/>
    </row>
    <row r="12" spans="1:4" x14ac:dyDescent="0.3">
      <c r="A12" s="6" t="s">
        <v>96</v>
      </c>
      <c r="B12" s="122">
        <v>5500</v>
      </c>
      <c r="C12" s="6"/>
      <c r="D12" s="6"/>
    </row>
    <row r="13" spans="1:4" x14ac:dyDescent="0.3">
      <c r="A13" s="6" t="s">
        <v>97</v>
      </c>
      <c r="B13" s="122">
        <v>17500</v>
      </c>
      <c r="C13" s="6"/>
      <c r="D13" s="6"/>
    </row>
    <row r="14" spans="1:4" x14ac:dyDescent="0.3">
      <c r="A14" s="6" t="s">
        <v>98</v>
      </c>
      <c r="B14" s="122">
        <v>20000</v>
      </c>
      <c r="C14" s="6"/>
      <c r="D14" s="6"/>
    </row>
    <row r="15" spans="1:4" x14ac:dyDescent="0.3">
      <c r="A15" s="133" t="s">
        <v>134</v>
      </c>
      <c r="B15" s="122">
        <v>1</v>
      </c>
      <c r="C15" s="6"/>
      <c r="D15" s="6"/>
    </row>
    <row r="16" spans="1:4" x14ac:dyDescent="0.3">
      <c r="A16" s="133" t="s">
        <v>134</v>
      </c>
      <c r="B16" s="122">
        <v>1</v>
      </c>
      <c r="C16" s="6"/>
      <c r="D16" s="6" t="s">
        <v>138</v>
      </c>
    </row>
    <row r="17" spans="1:4" x14ac:dyDescent="0.3">
      <c r="A17" s="6"/>
      <c r="B17" s="82">
        <f>SUM(B2:B16)</f>
        <v>1990502</v>
      </c>
      <c r="C17" s="145">
        <v>0.2</v>
      </c>
      <c r="D17" s="7">
        <f>+B17*C17</f>
        <v>398100.4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AAEB9-68F7-4E7E-91FB-A06DA219C1DB}">
  <dimension ref="A1:B13"/>
  <sheetViews>
    <sheetView workbookViewId="0">
      <selection activeCell="B2" sqref="B2:B10"/>
    </sheetView>
  </sheetViews>
  <sheetFormatPr defaultRowHeight="14.4" x14ac:dyDescent="0.3"/>
  <cols>
    <col min="1" max="1" width="44.109375" customWidth="1"/>
    <col min="2" max="2" width="19.88671875" customWidth="1"/>
  </cols>
  <sheetData>
    <row r="1" spans="1:2" x14ac:dyDescent="0.3">
      <c r="A1" s="146" t="s">
        <v>133</v>
      </c>
      <c r="B1" s="147" t="s">
        <v>139</v>
      </c>
    </row>
    <row r="2" spans="1:2" x14ac:dyDescent="0.3">
      <c r="A2" s="136" t="s">
        <v>99</v>
      </c>
      <c r="B2" s="138">
        <v>55000</v>
      </c>
    </row>
    <row r="3" spans="1:2" x14ac:dyDescent="0.3">
      <c r="A3" s="136" t="s">
        <v>100</v>
      </c>
      <c r="B3" s="138">
        <v>30000</v>
      </c>
    </row>
    <row r="4" spans="1:2" x14ac:dyDescent="0.3">
      <c r="A4" s="136" t="s">
        <v>101</v>
      </c>
      <c r="B4" s="138">
        <v>55000</v>
      </c>
    </row>
    <row r="5" spans="1:2" x14ac:dyDescent="0.3">
      <c r="A5" s="136" t="s">
        <v>102</v>
      </c>
      <c r="B5" s="138">
        <v>10000</v>
      </c>
    </row>
    <row r="6" spans="1:2" x14ac:dyDescent="0.3">
      <c r="A6" s="136" t="s">
        <v>103</v>
      </c>
      <c r="B6" s="138">
        <v>10000</v>
      </c>
    </row>
    <row r="7" spans="1:2" x14ac:dyDescent="0.3">
      <c r="A7" s="136" t="s">
        <v>104</v>
      </c>
      <c r="B7" s="138">
        <v>30000</v>
      </c>
    </row>
    <row r="8" spans="1:2" x14ac:dyDescent="0.3">
      <c r="A8" s="136" t="s">
        <v>105</v>
      </c>
      <c r="B8" s="138">
        <v>125000</v>
      </c>
    </row>
    <row r="9" spans="1:2" x14ac:dyDescent="0.3">
      <c r="A9" s="136" t="s">
        <v>106</v>
      </c>
      <c r="B9" s="138">
        <v>60000</v>
      </c>
    </row>
    <row r="10" spans="1:2" x14ac:dyDescent="0.3">
      <c r="A10" s="136" t="s">
        <v>107</v>
      </c>
      <c r="B10" s="138">
        <v>1450</v>
      </c>
    </row>
    <row r="11" spans="1:2" x14ac:dyDescent="0.3">
      <c r="A11" s="136" t="s">
        <v>134</v>
      </c>
      <c r="B11" s="138">
        <v>1</v>
      </c>
    </row>
    <row r="12" spans="1:2" x14ac:dyDescent="0.3">
      <c r="A12" s="136" t="s">
        <v>135</v>
      </c>
      <c r="B12" s="138">
        <v>1</v>
      </c>
    </row>
    <row r="13" spans="1:2" ht="15" thickBot="1" x14ac:dyDescent="0.35">
      <c r="A13" s="141"/>
      <c r="B13" s="148">
        <f>SUM(B2:B12)</f>
        <v>376452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BFAFA-5785-4587-8D6B-13904F2CDF4C}">
  <dimension ref="A1:C11"/>
  <sheetViews>
    <sheetView workbookViewId="0">
      <selection activeCell="A7" sqref="A7"/>
    </sheetView>
  </sheetViews>
  <sheetFormatPr defaultRowHeight="14.4" x14ac:dyDescent="0.3"/>
  <cols>
    <col min="1" max="1" width="38.77734375" customWidth="1"/>
    <col min="2" max="2" width="21.5546875" customWidth="1"/>
    <col min="3" max="3" width="17.88671875" customWidth="1"/>
  </cols>
  <sheetData>
    <row r="1" spans="1:3" x14ac:dyDescent="0.3">
      <c r="A1" s="129" t="s">
        <v>144</v>
      </c>
      <c r="B1" s="130" t="s">
        <v>145</v>
      </c>
      <c r="C1" s="144"/>
    </row>
    <row r="2" spans="1:3" x14ac:dyDescent="0.3">
      <c r="A2" s="136" t="s">
        <v>146</v>
      </c>
      <c r="B2" s="122">
        <v>50000</v>
      </c>
      <c r="C2" s="132"/>
    </row>
    <row r="3" spans="1:3" x14ac:dyDescent="0.3">
      <c r="A3" s="136" t="s">
        <v>147</v>
      </c>
      <c r="B3" s="122">
        <v>20000</v>
      </c>
      <c r="C3" s="132"/>
    </row>
    <row r="4" spans="1:3" x14ac:dyDescent="0.3">
      <c r="A4" s="136" t="s">
        <v>148</v>
      </c>
      <c r="B4" s="122">
        <v>60000</v>
      </c>
      <c r="C4" s="132"/>
    </row>
    <row r="5" spans="1:3" x14ac:dyDescent="0.3">
      <c r="A5" s="136" t="s">
        <v>149</v>
      </c>
      <c r="B5" s="122">
        <v>25000</v>
      </c>
      <c r="C5" s="132"/>
    </row>
    <row r="6" spans="1:3" x14ac:dyDescent="0.3">
      <c r="A6" s="136" t="s">
        <v>134</v>
      </c>
      <c r="B6" s="122">
        <v>1</v>
      </c>
      <c r="C6" s="132"/>
    </row>
    <row r="7" spans="1:3" x14ac:dyDescent="0.3">
      <c r="A7" s="136"/>
      <c r="B7" s="82">
        <f>SUM(B2:B6)</f>
        <v>155001</v>
      </c>
      <c r="C7" s="132"/>
    </row>
    <row r="8" spans="1:3" x14ac:dyDescent="0.3">
      <c r="A8" s="136" t="s">
        <v>150</v>
      </c>
      <c r="B8" s="7">
        <v>461.4</v>
      </c>
      <c r="C8" s="132"/>
    </row>
    <row r="9" spans="1:3" x14ac:dyDescent="0.3">
      <c r="A9" s="136"/>
      <c r="B9" s="6"/>
      <c r="C9" s="132"/>
    </row>
    <row r="10" spans="1:3" x14ac:dyDescent="0.3">
      <c r="A10" s="136"/>
      <c r="B10" s="6"/>
      <c r="C10" s="149" t="s">
        <v>138</v>
      </c>
    </row>
    <row r="11" spans="1:3" ht="15" thickBot="1" x14ac:dyDescent="0.35">
      <c r="A11" s="141" t="s">
        <v>151</v>
      </c>
      <c r="B11" s="151">
        <v>30000</v>
      </c>
      <c r="C11" s="150">
        <f>+B11/5</f>
        <v>6000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A13DD-ABED-4965-9110-608253E33207}">
  <dimension ref="A1:B7"/>
  <sheetViews>
    <sheetView workbookViewId="0">
      <selection activeCell="B7" sqref="B7"/>
    </sheetView>
  </sheetViews>
  <sheetFormatPr defaultRowHeight="14.4" x14ac:dyDescent="0.3"/>
  <cols>
    <col min="1" max="1" width="25.44140625" customWidth="1"/>
    <col min="2" max="2" width="21.6640625" customWidth="1"/>
    <col min="3" max="3" width="14" customWidth="1"/>
  </cols>
  <sheetData>
    <row r="1" spans="1:2" x14ac:dyDescent="0.3">
      <c r="A1" s="129" t="s">
        <v>152</v>
      </c>
      <c r="B1" s="131" t="s">
        <v>153</v>
      </c>
    </row>
    <row r="2" spans="1:2" x14ac:dyDescent="0.3">
      <c r="A2" s="136" t="s">
        <v>154</v>
      </c>
      <c r="B2" s="138">
        <v>255000</v>
      </c>
    </row>
    <row r="3" spans="1:2" x14ac:dyDescent="0.3">
      <c r="A3" s="136" t="s">
        <v>155</v>
      </c>
      <c r="B3" s="138">
        <v>221000</v>
      </c>
    </row>
    <row r="4" spans="1:2" x14ac:dyDescent="0.3">
      <c r="A4" s="136" t="s">
        <v>156</v>
      </c>
      <c r="B4" s="138">
        <v>50000</v>
      </c>
    </row>
    <row r="5" spans="1:2" x14ac:dyDescent="0.3">
      <c r="A5" s="136" t="s">
        <v>157</v>
      </c>
      <c r="B5" s="138">
        <v>12000</v>
      </c>
    </row>
    <row r="6" spans="1:2" x14ac:dyDescent="0.3">
      <c r="A6" s="137" t="s">
        <v>134</v>
      </c>
      <c r="B6" s="138">
        <v>1</v>
      </c>
    </row>
    <row r="7" spans="1:2" ht="15" thickBot="1" x14ac:dyDescent="0.35">
      <c r="A7" s="141"/>
      <c r="B7" s="143">
        <f>SUM(B2:B6)</f>
        <v>538001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E3659-2801-4D63-B8BA-732106D81989}">
  <dimension ref="A1:AN61"/>
  <sheetViews>
    <sheetView tabSelected="1" workbookViewId="0">
      <pane xSplit="3" ySplit="9" topLeftCell="D49" activePane="bottomRight" state="frozenSplit"/>
      <selection pane="topRight" activeCell="G1" sqref="G1"/>
      <selection pane="bottomLeft" activeCell="A13" sqref="A13"/>
      <selection pane="bottomRight" activeCell="B61" sqref="B61"/>
    </sheetView>
  </sheetViews>
  <sheetFormatPr defaultColWidth="8.88671875" defaultRowHeight="14.4" x14ac:dyDescent="0.3"/>
  <cols>
    <col min="1" max="1" width="41.109375" style="6" customWidth="1"/>
    <col min="2" max="2" width="13.5546875" style="51" customWidth="1"/>
    <col min="3" max="3" width="8.21875" style="6" hidden="1" customWidth="1"/>
    <col min="4" max="4" width="10.33203125" style="6" hidden="1" customWidth="1"/>
    <col min="5" max="5" width="11.44140625" style="6" hidden="1" customWidth="1"/>
    <col min="6" max="6" width="9" style="6" hidden="1" customWidth="1"/>
    <col min="7" max="7" width="11.109375" style="6" hidden="1" customWidth="1"/>
    <col min="8" max="8" width="11.5546875" style="6" customWidth="1"/>
    <col min="9" max="9" width="11.33203125" style="6" customWidth="1"/>
    <col min="10" max="11" width="10.77734375" style="6" customWidth="1"/>
    <col min="12" max="12" width="11.88671875" style="6" hidden="1" customWidth="1"/>
    <col min="13" max="13" width="0" style="6" hidden="1" customWidth="1"/>
    <col min="14" max="14" width="10.44140625" style="6" hidden="1" customWidth="1"/>
    <col min="15" max="15" width="0" style="6" hidden="1" customWidth="1"/>
    <col min="16" max="16" width="11.6640625" style="6" customWidth="1"/>
    <col min="17" max="17" width="9.109375" style="49" customWidth="1"/>
    <col min="18" max="20" width="9.109375" style="49"/>
    <col min="21" max="21" width="10.21875" style="49" customWidth="1"/>
    <col min="22" max="24" width="10.77734375" style="49" bestFit="1" customWidth="1"/>
    <col min="25" max="25" width="12" style="49" customWidth="1"/>
    <col min="26" max="26" width="9.109375" style="49"/>
    <col min="27" max="27" width="11.44140625" style="49" customWidth="1"/>
    <col min="28" max="28" width="10.109375" style="49" customWidth="1"/>
    <col min="29" max="29" width="12" style="49" customWidth="1"/>
    <col min="30" max="16384" width="8.88671875" style="6"/>
  </cols>
  <sheetData>
    <row r="1" spans="1:40" x14ac:dyDescent="0.3">
      <c r="A1" s="6" t="s">
        <v>43</v>
      </c>
      <c r="B1" s="51">
        <v>2</v>
      </c>
      <c r="AC1" s="50">
        <f>+'ENTRY RICAVI'!AC1</f>
        <v>1</v>
      </c>
    </row>
    <row r="2" spans="1:40" x14ac:dyDescent="0.3">
      <c r="A2" s="6" t="s">
        <v>47</v>
      </c>
      <c r="B2" s="51">
        <v>5</v>
      </c>
    </row>
    <row r="3" spans="1:40" x14ac:dyDescent="0.3">
      <c r="A3" s="6" t="s">
        <v>44</v>
      </c>
      <c r="B3" s="51">
        <v>4</v>
      </c>
      <c r="E3" s="112"/>
      <c r="F3" s="113" t="s">
        <v>67</v>
      </c>
      <c r="G3" s="112" t="s">
        <v>68</v>
      </c>
      <c r="H3" s="112" t="s">
        <v>69</v>
      </c>
    </row>
    <row r="4" spans="1:40" x14ac:dyDescent="0.3">
      <c r="A4" s="6" t="s">
        <v>42</v>
      </c>
      <c r="B4" s="51">
        <f>+H4</f>
        <v>0.22184000000000001</v>
      </c>
      <c r="E4" s="112" t="s">
        <v>65</v>
      </c>
      <c r="F4" s="52">
        <v>94</v>
      </c>
      <c r="G4" s="53">
        <v>2.3600000000000001E-3</v>
      </c>
      <c r="H4" s="114">
        <f>+G4*F4</f>
        <v>0.22184000000000001</v>
      </c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spans="1:40" x14ac:dyDescent="0.3">
      <c r="A5" s="6" t="s">
        <v>70</v>
      </c>
      <c r="B5" s="51">
        <f>+H5</f>
        <v>0.72199999999999998</v>
      </c>
      <c r="E5" s="112" t="s">
        <v>66</v>
      </c>
      <c r="F5" s="52">
        <v>2</v>
      </c>
      <c r="G5" s="53">
        <v>0.36099999999999999</v>
      </c>
      <c r="H5" s="114">
        <f>+G5*F5</f>
        <v>0.72199999999999998</v>
      </c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40" x14ac:dyDescent="0.3">
      <c r="A6" s="6" t="s">
        <v>46</v>
      </c>
      <c r="B6" s="51">
        <v>10</v>
      </c>
    </row>
    <row r="7" spans="1:40" s="10" customFormat="1" x14ac:dyDescent="0.3">
      <c r="A7" s="10" t="s">
        <v>71</v>
      </c>
      <c r="B7" s="98">
        <f>SUM(B1:B6)</f>
        <v>21.943840000000002</v>
      </c>
      <c r="D7" s="54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</row>
    <row r="8" spans="1:40" x14ac:dyDescent="0.3">
      <c r="D8" s="51"/>
    </row>
    <row r="9" spans="1:40" s="56" customFormat="1" ht="57.6" x14ac:dyDescent="0.3">
      <c r="B9" s="29" t="s">
        <v>84</v>
      </c>
      <c r="C9" s="13" t="str">
        <f>+'ENTRY RICAVI'!C2</f>
        <v>PREZZI NETTI IVA</v>
      </c>
      <c r="D9" s="29" t="s">
        <v>2</v>
      </c>
      <c r="E9" s="29" t="s">
        <v>3</v>
      </c>
      <c r="F9" s="29" t="s">
        <v>4</v>
      </c>
      <c r="G9" s="29" t="s">
        <v>5</v>
      </c>
      <c r="H9" s="29" t="s">
        <v>6</v>
      </c>
      <c r="I9" s="29" t="s">
        <v>7</v>
      </c>
      <c r="J9" s="29" t="s">
        <v>8</v>
      </c>
      <c r="K9" s="29" t="s">
        <v>9</v>
      </c>
      <c r="L9" s="29" t="s">
        <v>10</v>
      </c>
      <c r="M9" s="29" t="s">
        <v>11</v>
      </c>
      <c r="N9" s="29" t="s">
        <v>12</v>
      </c>
      <c r="O9" s="29" t="s">
        <v>13</v>
      </c>
      <c r="P9" s="13" t="str">
        <f>+'ENTRY RICAVI'!P2</f>
        <v>TOTALE A STAGIONE FULL</v>
      </c>
      <c r="Q9" s="13" t="str">
        <f>+'ENTRY RICAVI'!Q2</f>
        <v>GENNAIO</v>
      </c>
      <c r="R9" s="13" t="str">
        <f>+'ENTRY RICAVI'!R2</f>
        <v>FEBBRAIO</v>
      </c>
      <c r="S9" s="13" t="str">
        <f>+'ENTRY RICAVI'!S2</f>
        <v>MARZO</v>
      </c>
      <c r="T9" s="13" t="str">
        <f>+'ENTRY RICAVI'!T2</f>
        <v>APRILE</v>
      </c>
      <c r="U9" s="13" t="str">
        <f>+'ENTRY RICAVI'!U2</f>
        <v>MAGGIO</v>
      </c>
      <c r="V9" s="13" t="str">
        <f>+'ENTRY RICAVI'!V2</f>
        <v>GIUGNO</v>
      </c>
      <c r="W9" s="13" t="str">
        <f>+'ENTRY RICAVI'!W2</f>
        <v>LUGLIO</v>
      </c>
      <c r="X9" s="13" t="str">
        <f>+'ENTRY RICAVI'!X2</f>
        <v>AGOSTO</v>
      </c>
      <c r="Y9" s="13" t="str">
        <f>+'ENTRY RICAVI'!Y2</f>
        <v>SETTEMBRE</v>
      </c>
      <c r="Z9" s="13" t="str">
        <f>+'ENTRY RICAVI'!Z2</f>
        <v>OTTOBRE</v>
      </c>
      <c r="AA9" s="13" t="str">
        <f>+'ENTRY RICAVI'!AA2</f>
        <v>NOVEMBRE</v>
      </c>
      <c r="AB9" s="13" t="str">
        <f>+'ENTRY RICAVI'!AB2</f>
        <v>DICEMBRE</v>
      </c>
      <c r="AC9" s="13" t="str">
        <f>+'ENTRY RICAVI'!AC2</f>
        <v>TOTALE CON STAGIONE OCCUPATA RIDOTTA</v>
      </c>
      <c r="AD9" s="56">
        <f>+'ENTRY RICAVI'!AD2</f>
        <v>0</v>
      </c>
      <c r="AE9" s="56">
        <f>+'ENTRY RICAVI'!AE2</f>
        <v>0</v>
      </c>
      <c r="AF9" s="56">
        <f>+'ENTRY RICAVI'!AF2</f>
        <v>0</v>
      </c>
      <c r="AG9" s="56">
        <f>+'ENTRY RICAVI'!AG2</f>
        <v>0</v>
      </c>
      <c r="AH9" s="56">
        <f>+'ENTRY RICAVI'!AH2</f>
        <v>0</v>
      </c>
      <c r="AI9" s="56">
        <f>+'ENTRY RICAVI'!AI2</f>
        <v>0</v>
      </c>
      <c r="AJ9" s="56">
        <f>+'ENTRY RICAVI'!AJ2</f>
        <v>0</v>
      </c>
      <c r="AK9" s="56">
        <f>+'ENTRY RICAVI'!AK2</f>
        <v>0</v>
      </c>
      <c r="AL9" s="56">
        <f>+'ENTRY RICAVI'!AL2</f>
        <v>0</v>
      </c>
      <c r="AM9" s="56">
        <f>+'ENTRY RICAVI'!AM2</f>
        <v>0</v>
      </c>
      <c r="AN9" s="56">
        <f>+'ENTRY RICAVI'!AN2</f>
        <v>0</v>
      </c>
    </row>
    <row r="10" spans="1:40" x14ac:dyDescent="0.3">
      <c r="A10" s="6" t="str">
        <f>+'ENTRY RICAVI'!A3</f>
        <v>APPARTAMENTO PIANO TERRA MQ 47</v>
      </c>
      <c r="B10" s="6"/>
    </row>
    <row r="11" spans="1:40" x14ac:dyDescent="0.3">
      <c r="A11" s="6" t="str">
        <f>+'ENTRY RICAVI'!A4</f>
        <v>2 POSTI LETTO</v>
      </c>
      <c r="B11" s="6">
        <v>2</v>
      </c>
    </row>
    <row r="12" spans="1:40" x14ac:dyDescent="0.3">
      <c r="A12" s="6" t="str">
        <f>+'ENTRY RICAVI'!A5</f>
        <v>BASSA STAGIONE - 25 MAGGIO-20 LUGLIO</v>
      </c>
      <c r="B12" s="51">
        <f>+B11*B$7</f>
        <v>43.887680000000003</v>
      </c>
      <c r="C12" s="51">
        <f>+B12</f>
        <v>43.887680000000003</v>
      </c>
      <c r="D12" s="51">
        <f>+$C12*D13</f>
        <v>0</v>
      </c>
      <c r="E12" s="51">
        <f t="shared" ref="E12:O12" si="0">+$C12*E13</f>
        <v>0</v>
      </c>
      <c r="F12" s="51">
        <f t="shared" si="0"/>
        <v>0</v>
      </c>
      <c r="G12" s="51">
        <f t="shared" si="0"/>
        <v>0</v>
      </c>
      <c r="H12" s="51">
        <f>+$C12*H13</f>
        <v>307.21376000000004</v>
      </c>
      <c r="I12" s="51">
        <f t="shared" si="0"/>
        <v>1316.6304</v>
      </c>
      <c r="J12" s="51">
        <f t="shared" si="0"/>
        <v>877.75360000000001</v>
      </c>
      <c r="K12" s="51">
        <f t="shared" si="0"/>
        <v>0</v>
      </c>
      <c r="L12" s="51">
        <f t="shared" si="0"/>
        <v>0</v>
      </c>
      <c r="M12" s="51">
        <f t="shared" si="0"/>
        <v>0</v>
      </c>
      <c r="N12" s="51">
        <f t="shared" si="0"/>
        <v>0</v>
      </c>
      <c r="O12" s="51">
        <f t="shared" si="0"/>
        <v>0</v>
      </c>
      <c r="P12" s="51">
        <f>SUM(D12:O12)</f>
        <v>2501.5977600000001</v>
      </c>
      <c r="Q12" s="57">
        <f>+$C12*Q13</f>
        <v>0</v>
      </c>
      <c r="R12" s="57">
        <f t="shared" ref="R12:AB12" si="1">+$C12*R13</f>
        <v>0</v>
      </c>
      <c r="S12" s="57">
        <f t="shared" si="1"/>
        <v>0</v>
      </c>
      <c r="T12" s="57">
        <f t="shared" si="1"/>
        <v>0</v>
      </c>
      <c r="U12" s="57">
        <f t="shared" si="1"/>
        <v>307.21376000000004</v>
      </c>
      <c r="V12" s="57">
        <f t="shared" si="1"/>
        <v>1316.6304</v>
      </c>
      <c r="W12" s="57">
        <f t="shared" si="1"/>
        <v>877.75360000000001</v>
      </c>
      <c r="X12" s="57">
        <f t="shared" si="1"/>
        <v>0</v>
      </c>
      <c r="Y12" s="57">
        <f t="shared" si="1"/>
        <v>0</v>
      </c>
      <c r="Z12" s="57">
        <f t="shared" si="1"/>
        <v>0</v>
      </c>
      <c r="AA12" s="57">
        <f>+$C12*AA13</f>
        <v>0</v>
      </c>
      <c r="AB12" s="57">
        <f t="shared" si="1"/>
        <v>0</v>
      </c>
      <c r="AC12" s="57">
        <f>SUM(Q12:AB12)</f>
        <v>2501.5977600000001</v>
      </c>
      <c r="AD12" s="6">
        <f>+'ENTRY RICAVI'!AD5</f>
        <v>0</v>
      </c>
      <c r="AE12" s="6">
        <f>+'ENTRY RICAVI'!AE5</f>
        <v>0</v>
      </c>
      <c r="AF12" s="6">
        <f>+'ENTRY RICAVI'!AF5</f>
        <v>0</v>
      </c>
      <c r="AG12" s="6">
        <f>+'ENTRY RICAVI'!AG5</f>
        <v>0</v>
      </c>
      <c r="AH12" s="6">
        <f>+'ENTRY RICAVI'!AH5</f>
        <v>0</v>
      </c>
      <c r="AI12" s="6">
        <f>+'ENTRY RICAVI'!AI5</f>
        <v>0</v>
      </c>
      <c r="AJ12" s="6">
        <f>+'ENTRY RICAVI'!AJ5</f>
        <v>0</v>
      </c>
      <c r="AK12" s="6">
        <f>+'ENTRY RICAVI'!AK5</f>
        <v>0</v>
      </c>
      <c r="AL12" s="6">
        <f>+'ENTRY RICAVI'!AL5</f>
        <v>0</v>
      </c>
      <c r="AM12" s="6">
        <f>+'ENTRY RICAVI'!AM5</f>
        <v>0</v>
      </c>
      <c r="AN12" s="6">
        <f>+'ENTRY RICAVI'!AN5</f>
        <v>0</v>
      </c>
    </row>
    <row r="13" spans="1:40" x14ac:dyDescent="0.3">
      <c r="A13" s="6" t="str">
        <f>+'ENTRY RICAVI'!A6</f>
        <v>giorni dei soggiorni</v>
      </c>
      <c r="B13" s="48"/>
      <c r="D13" s="92"/>
      <c r="E13" s="92"/>
      <c r="F13" s="92"/>
      <c r="G13" s="92"/>
      <c r="H13" s="93">
        <v>7</v>
      </c>
      <c r="I13" s="93">
        <v>30</v>
      </c>
      <c r="J13" s="93">
        <v>20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4"/>
      <c r="Q13" s="58">
        <f t="shared" ref="Q13:T13" si="2">+D13*$AC$1</f>
        <v>0</v>
      </c>
      <c r="R13" s="58">
        <f t="shared" si="2"/>
        <v>0</v>
      </c>
      <c r="S13" s="58">
        <f t="shared" si="2"/>
        <v>0</v>
      </c>
      <c r="T13" s="58">
        <f t="shared" si="2"/>
        <v>0</v>
      </c>
      <c r="U13" s="58">
        <f>+H13*$AC$1</f>
        <v>7</v>
      </c>
      <c r="V13" s="58">
        <f t="shared" ref="V13:AB13" si="3">+I13*$AC$1</f>
        <v>30</v>
      </c>
      <c r="W13" s="58">
        <f t="shared" si="3"/>
        <v>20</v>
      </c>
      <c r="X13" s="58">
        <f t="shared" si="3"/>
        <v>0</v>
      </c>
      <c r="Y13" s="58">
        <f t="shared" si="3"/>
        <v>0</v>
      </c>
      <c r="Z13" s="58">
        <f t="shared" si="3"/>
        <v>0</v>
      </c>
      <c r="AA13" s="58">
        <f t="shared" si="3"/>
        <v>0</v>
      </c>
      <c r="AB13" s="58">
        <f t="shared" si="3"/>
        <v>0</v>
      </c>
      <c r="AC13" s="59"/>
      <c r="AD13" s="6">
        <f>+'ENTRY RICAVI'!AD6</f>
        <v>0</v>
      </c>
      <c r="AE13" s="6">
        <f>+'ENTRY RICAVI'!AE6</f>
        <v>0</v>
      </c>
      <c r="AF13" s="6">
        <f>+'ENTRY RICAVI'!AF6</f>
        <v>0</v>
      </c>
      <c r="AG13" s="6">
        <f>+'ENTRY RICAVI'!AG6</f>
        <v>0</v>
      </c>
      <c r="AH13" s="6">
        <f>+'ENTRY RICAVI'!AH6</f>
        <v>0</v>
      </c>
      <c r="AI13" s="6">
        <f>+'ENTRY RICAVI'!AI6</f>
        <v>0</v>
      </c>
      <c r="AJ13" s="6">
        <f>+'ENTRY RICAVI'!AJ6</f>
        <v>0</v>
      </c>
      <c r="AK13" s="6">
        <f>+'ENTRY RICAVI'!AK6</f>
        <v>0</v>
      </c>
      <c r="AL13" s="6">
        <f>+'ENTRY RICAVI'!AL6</f>
        <v>0</v>
      </c>
      <c r="AM13" s="6">
        <f>+'ENTRY RICAVI'!AM6</f>
        <v>0</v>
      </c>
      <c r="AN13" s="6">
        <f>+'ENTRY RICAVI'!AN6</f>
        <v>0</v>
      </c>
    </row>
    <row r="14" spans="1:40" x14ac:dyDescent="0.3">
      <c r="A14" s="6" t="str">
        <f>+'ENTRY RICAVI'!A7</f>
        <v>ALTA STAGIONE - 21 LUGLIO 24 AGOSTO</v>
      </c>
      <c r="B14" s="48">
        <f>+B12</f>
        <v>43.887680000000003</v>
      </c>
      <c r="C14" s="48">
        <f>+C12</f>
        <v>43.887680000000003</v>
      </c>
      <c r="D14" s="51">
        <f>+$C14*D15</f>
        <v>0</v>
      </c>
      <c r="E14" s="51">
        <f t="shared" ref="E14:O14" si="4">+$C14*E15</f>
        <v>0</v>
      </c>
      <c r="F14" s="51">
        <f t="shared" si="4"/>
        <v>0</v>
      </c>
      <c r="G14" s="51">
        <f t="shared" si="4"/>
        <v>0</v>
      </c>
      <c r="H14" s="51">
        <f t="shared" si="4"/>
        <v>0</v>
      </c>
      <c r="I14" s="51">
        <f t="shared" si="4"/>
        <v>0</v>
      </c>
      <c r="J14" s="51">
        <f t="shared" si="4"/>
        <v>482.76448000000005</v>
      </c>
      <c r="K14" s="51">
        <f t="shared" si="4"/>
        <v>1053.3043200000002</v>
      </c>
      <c r="L14" s="51">
        <f t="shared" si="4"/>
        <v>0</v>
      </c>
      <c r="M14" s="51">
        <f t="shared" si="4"/>
        <v>0</v>
      </c>
      <c r="N14" s="51">
        <f t="shared" si="4"/>
        <v>0</v>
      </c>
      <c r="O14" s="51">
        <f t="shared" si="4"/>
        <v>0</v>
      </c>
      <c r="P14" s="51">
        <f>SUM(D14:O14)</f>
        <v>1536.0688000000002</v>
      </c>
      <c r="Q14" s="57">
        <f>+$C14*Q15</f>
        <v>0</v>
      </c>
      <c r="R14" s="57">
        <f t="shared" ref="R14:AB14" si="5">+$C14*R15</f>
        <v>0</v>
      </c>
      <c r="S14" s="57">
        <f t="shared" si="5"/>
        <v>0</v>
      </c>
      <c r="T14" s="57">
        <f t="shared" si="5"/>
        <v>0</v>
      </c>
      <c r="U14" s="57">
        <f t="shared" si="5"/>
        <v>0</v>
      </c>
      <c r="V14" s="57">
        <f t="shared" si="5"/>
        <v>0</v>
      </c>
      <c r="W14" s="57">
        <f t="shared" si="5"/>
        <v>482.76448000000005</v>
      </c>
      <c r="X14" s="57">
        <f t="shared" si="5"/>
        <v>1053.3043200000002</v>
      </c>
      <c r="Y14" s="57">
        <f t="shared" si="5"/>
        <v>0</v>
      </c>
      <c r="Z14" s="57">
        <f t="shared" si="5"/>
        <v>0</v>
      </c>
      <c r="AA14" s="57">
        <f t="shared" si="5"/>
        <v>0</v>
      </c>
      <c r="AB14" s="57">
        <f t="shared" si="5"/>
        <v>0</v>
      </c>
      <c r="AC14" s="57">
        <f>SUM(U14:Y14)</f>
        <v>1536.0688000000002</v>
      </c>
      <c r="AD14" s="6">
        <f>+'ENTRY RICAVI'!AD7</f>
        <v>0</v>
      </c>
      <c r="AE14" s="6">
        <f>+'ENTRY RICAVI'!AE7</f>
        <v>0</v>
      </c>
      <c r="AF14" s="6">
        <f>+'ENTRY RICAVI'!AF7</f>
        <v>0</v>
      </c>
      <c r="AG14" s="6">
        <f>+'ENTRY RICAVI'!AG7</f>
        <v>0</v>
      </c>
      <c r="AH14" s="6">
        <f>+'ENTRY RICAVI'!AH7</f>
        <v>0</v>
      </c>
      <c r="AI14" s="6">
        <f>+'ENTRY RICAVI'!AI7</f>
        <v>0</v>
      </c>
      <c r="AJ14" s="6">
        <f>+'ENTRY RICAVI'!AJ7</f>
        <v>0</v>
      </c>
      <c r="AK14" s="6">
        <f>+'ENTRY RICAVI'!AK7</f>
        <v>0</v>
      </c>
      <c r="AL14" s="6">
        <f>+'ENTRY RICAVI'!AL7</f>
        <v>0</v>
      </c>
      <c r="AM14" s="6">
        <f>+'ENTRY RICAVI'!AM7</f>
        <v>0</v>
      </c>
      <c r="AN14" s="6">
        <f>+'ENTRY RICAVI'!AN7</f>
        <v>0</v>
      </c>
    </row>
    <row r="15" spans="1:40" x14ac:dyDescent="0.3">
      <c r="A15" s="6" t="str">
        <f>+'ENTRY RICAVI'!A8</f>
        <v>giorni dei soggiorni</v>
      </c>
      <c r="B15" s="6"/>
      <c r="D15" s="92"/>
      <c r="E15" s="92"/>
      <c r="F15" s="92"/>
      <c r="G15" s="92"/>
      <c r="H15" s="93">
        <v>0</v>
      </c>
      <c r="I15" s="93">
        <v>0</v>
      </c>
      <c r="J15" s="93">
        <v>11</v>
      </c>
      <c r="K15" s="93">
        <v>24</v>
      </c>
      <c r="L15" s="93">
        <v>0</v>
      </c>
      <c r="M15" s="93">
        <v>0</v>
      </c>
      <c r="N15" s="93">
        <v>0</v>
      </c>
      <c r="O15" s="93">
        <v>0</v>
      </c>
      <c r="P15" s="94"/>
      <c r="Q15" s="60">
        <f t="shared" ref="Q15:T15" si="6">+D15*$AC$1</f>
        <v>0</v>
      </c>
      <c r="R15" s="60">
        <f t="shared" si="6"/>
        <v>0</v>
      </c>
      <c r="S15" s="60">
        <f t="shared" si="6"/>
        <v>0</v>
      </c>
      <c r="T15" s="60">
        <f t="shared" si="6"/>
        <v>0</v>
      </c>
      <c r="U15" s="60">
        <f>+H15*$AC$1</f>
        <v>0</v>
      </c>
      <c r="V15" s="60">
        <f t="shared" ref="V15:AB15" si="7">+I15*$AC$1</f>
        <v>0</v>
      </c>
      <c r="W15" s="60">
        <f t="shared" si="7"/>
        <v>11</v>
      </c>
      <c r="X15" s="60">
        <f t="shared" si="7"/>
        <v>24</v>
      </c>
      <c r="Y15" s="60">
        <f t="shared" si="7"/>
        <v>0</v>
      </c>
      <c r="Z15" s="60">
        <f t="shared" si="7"/>
        <v>0</v>
      </c>
      <c r="AA15" s="60">
        <f t="shared" si="7"/>
        <v>0</v>
      </c>
      <c r="AB15" s="60">
        <f t="shared" si="7"/>
        <v>0</v>
      </c>
      <c r="AC15" s="59"/>
      <c r="AD15" s="6">
        <f>+'ENTRY RICAVI'!AD8</f>
        <v>0</v>
      </c>
      <c r="AE15" s="6">
        <f>+'ENTRY RICAVI'!AE8</f>
        <v>0</v>
      </c>
      <c r="AF15" s="6">
        <f>+'ENTRY RICAVI'!AF8</f>
        <v>0</v>
      </c>
      <c r="AG15" s="6">
        <f>+'ENTRY RICAVI'!AG8</f>
        <v>0</v>
      </c>
      <c r="AH15" s="6">
        <f>+'ENTRY RICAVI'!AH8</f>
        <v>0</v>
      </c>
      <c r="AI15" s="6">
        <f>+'ENTRY RICAVI'!AI8</f>
        <v>0</v>
      </c>
      <c r="AJ15" s="6">
        <f>+'ENTRY RICAVI'!AJ8</f>
        <v>0</v>
      </c>
      <c r="AK15" s="6">
        <f>+'ENTRY RICAVI'!AK8</f>
        <v>0</v>
      </c>
      <c r="AL15" s="6">
        <f>+'ENTRY RICAVI'!AL8</f>
        <v>0</v>
      </c>
      <c r="AM15" s="6">
        <f>+'ENTRY RICAVI'!AM8</f>
        <v>0</v>
      </c>
      <c r="AN15" s="6">
        <f>+'ENTRY RICAVI'!AN8</f>
        <v>0</v>
      </c>
    </row>
    <row r="16" spans="1:40" x14ac:dyDescent="0.3">
      <c r="A16" s="6" t="str">
        <f>+'ENTRY RICAVI'!A9</f>
        <v>BASSA STAGIONE - 25 AGOSTO 30 SETTEMBRE</v>
      </c>
      <c r="B16" s="48">
        <f>+B14</f>
        <v>43.887680000000003</v>
      </c>
      <c r="C16" s="48">
        <f>+C14</f>
        <v>43.887680000000003</v>
      </c>
      <c r="D16" s="51">
        <f>+$C16*D17</f>
        <v>0</v>
      </c>
      <c r="E16" s="51">
        <f t="shared" ref="E16:O16" si="8">+$C16*E17</f>
        <v>0</v>
      </c>
      <c r="F16" s="51">
        <f t="shared" si="8"/>
        <v>0</v>
      </c>
      <c r="G16" s="51">
        <f t="shared" si="8"/>
        <v>0</v>
      </c>
      <c r="H16" s="51">
        <f t="shared" si="8"/>
        <v>0</v>
      </c>
      <c r="I16" s="51">
        <f t="shared" si="8"/>
        <v>0</v>
      </c>
      <c r="J16" s="51">
        <f t="shared" si="8"/>
        <v>0</v>
      </c>
      <c r="K16" s="51">
        <f t="shared" si="8"/>
        <v>307.21376000000004</v>
      </c>
      <c r="L16" s="51">
        <f t="shared" si="8"/>
        <v>0</v>
      </c>
      <c r="M16" s="51">
        <f t="shared" si="8"/>
        <v>0</v>
      </c>
      <c r="N16" s="51">
        <f t="shared" si="8"/>
        <v>0</v>
      </c>
      <c r="O16" s="51">
        <f t="shared" si="8"/>
        <v>0</v>
      </c>
      <c r="P16" s="51">
        <f>SUM(D16:O16)</f>
        <v>307.21376000000004</v>
      </c>
      <c r="Q16" s="57">
        <f>+$C16*Q17</f>
        <v>0</v>
      </c>
      <c r="R16" s="57">
        <f t="shared" ref="R16:AB16" si="9">+$C16*R17</f>
        <v>0</v>
      </c>
      <c r="S16" s="57">
        <f t="shared" si="9"/>
        <v>0</v>
      </c>
      <c r="T16" s="57">
        <f t="shared" si="9"/>
        <v>0</v>
      </c>
      <c r="U16" s="57">
        <f t="shared" si="9"/>
        <v>0</v>
      </c>
      <c r="V16" s="57">
        <f t="shared" si="9"/>
        <v>0</v>
      </c>
      <c r="W16" s="57">
        <f t="shared" si="9"/>
        <v>0</v>
      </c>
      <c r="X16" s="57">
        <f t="shared" si="9"/>
        <v>307.21376000000004</v>
      </c>
      <c r="Y16" s="57">
        <f t="shared" si="9"/>
        <v>0</v>
      </c>
      <c r="Z16" s="57">
        <f t="shared" si="9"/>
        <v>0</v>
      </c>
      <c r="AA16" s="57">
        <f t="shared" si="9"/>
        <v>0</v>
      </c>
      <c r="AB16" s="57">
        <f t="shared" si="9"/>
        <v>0</v>
      </c>
      <c r="AC16" s="57">
        <f>SUM(U16:Y16)</f>
        <v>307.21376000000004</v>
      </c>
      <c r="AD16" s="6">
        <f>+'ENTRY RICAVI'!AD9</f>
        <v>0</v>
      </c>
      <c r="AE16" s="6">
        <f>+'ENTRY RICAVI'!AE9</f>
        <v>0</v>
      </c>
      <c r="AF16" s="6">
        <f>+'ENTRY RICAVI'!AF9</f>
        <v>0</v>
      </c>
      <c r="AG16" s="6">
        <f>+'ENTRY RICAVI'!AG9</f>
        <v>0</v>
      </c>
      <c r="AH16" s="6">
        <f>+'ENTRY RICAVI'!AH9</f>
        <v>0</v>
      </c>
      <c r="AI16" s="6">
        <f>+'ENTRY RICAVI'!AI9</f>
        <v>0</v>
      </c>
      <c r="AJ16" s="6">
        <f>+'ENTRY RICAVI'!AJ9</f>
        <v>0</v>
      </c>
      <c r="AK16" s="6">
        <f>+'ENTRY RICAVI'!AK9</f>
        <v>0</v>
      </c>
      <c r="AL16" s="6">
        <f>+'ENTRY RICAVI'!AL9</f>
        <v>0</v>
      </c>
      <c r="AM16" s="6">
        <f>+'ENTRY RICAVI'!AM9</f>
        <v>0</v>
      </c>
      <c r="AN16" s="6">
        <f>+'ENTRY RICAVI'!AN9</f>
        <v>0</v>
      </c>
    </row>
    <row r="17" spans="1:40" x14ac:dyDescent="0.3">
      <c r="A17" s="6" t="str">
        <f>+'ENTRY RICAVI'!A10</f>
        <v>giorni dei soggiorni</v>
      </c>
      <c r="B17" s="6"/>
      <c r="D17" s="92"/>
      <c r="E17" s="92"/>
      <c r="F17" s="92"/>
      <c r="G17" s="92"/>
      <c r="H17" s="93">
        <v>0</v>
      </c>
      <c r="I17" s="93">
        <v>0</v>
      </c>
      <c r="J17" s="93">
        <v>0</v>
      </c>
      <c r="K17" s="93">
        <v>7</v>
      </c>
      <c r="L17" s="93">
        <v>0</v>
      </c>
      <c r="M17" s="93">
        <v>0</v>
      </c>
      <c r="N17" s="93">
        <v>0</v>
      </c>
      <c r="O17" s="93">
        <v>0</v>
      </c>
      <c r="P17" s="94"/>
      <c r="Q17" s="60">
        <f t="shared" ref="Q17:T17" si="10">+D17*$AC$1</f>
        <v>0</v>
      </c>
      <c r="R17" s="60">
        <f t="shared" si="10"/>
        <v>0</v>
      </c>
      <c r="S17" s="60">
        <f t="shared" si="10"/>
        <v>0</v>
      </c>
      <c r="T17" s="60">
        <f t="shared" si="10"/>
        <v>0</v>
      </c>
      <c r="U17" s="60">
        <f>+H17*$AC$1</f>
        <v>0</v>
      </c>
      <c r="V17" s="60">
        <f t="shared" ref="V17:AB17" si="11">+I17*$AC$1</f>
        <v>0</v>
      </c>
      <c r="W17" s="60">
        <f t="shared" si="11"/>
        <v>0</v>
      </c>
      <c r="X17" s="60">
        <f t="shared" si="11"/>
        <v>7</v>
      </c>
      <c r="Y17" s="60">
        <f t="shared" si="11"/>
        <v>0</v>
      </c>
      <c r="Z17" s="60">
        <f t="shared" si="11"/>
        <v>0</v>
      </c>
      <c r="AA17" s="60">
        <f t="shared" si="11"/>
        <v>0</v>
      </c>
      <c r="AB17" s="60">
        <f t="shared" si="11"/>
        <v>0</v>
      </c>
      <c r="AC17" s="59"/>
      <c r="AD17" s="6">
        <f>+'ENTRY RICAVI'!AD10</f>
        <v>0</v>
      </c>
      <c r="AE17" s="6">
        <f>+'ENTRY RICAVI'!AE10</f>
        <v>0</v>
      </c>
      <c r="AF17" s="6">
        <f>+'ENTRY RICAVI'!AF10</f>
        <v>0</v>
      </c>
      <c r="AG17" s="6">
        <f>+'ENTRY RICAVI'!AG10</f>
        <v>0</v>
      </c>
      <c r="AH17" s="6">
        <f>+'ENTRY RICAVI'!AH10</f>
        <v>0</v>
      </c>
      <c r="AI17" s="6">
        <f>+'ENTRY RICAVI'!AI10</f>
        <v>0</v>
      </c>
      <c r="AJ17" s="6">
        <f>+'ENTRY RICAVI'!AJ10</f>
        <v>0</v>
      </c>
      <c r="AK17" s="6">
        <f>+'ENTRY RICAVI'!AK10</f>
        <v>0</v>
      </c>
      <c r="AL17" s="6">
        <f>+'ENTRY RICAVI'!AL10</f>
        <v>0</v>
      </c>
      <c r="AM17" s="6">
        <f>+'ENTRY RICAVI'!AM10</f>
        <v>0</v>
      </c>
      <c r="AN17" s="6">
        <f>+'ENTRY RICAVI'!AN10</f>
        <v>0</v>
      </c>
    </row>
    <row r="18" spans="1:40" x14ac:dyDescent="0.3">
      <c r="A18" s="6" t="str">
        <f>+'ENTRY RICAVI'!A11</f>
        <v>totali</v>
      </c>
      <c r="B18" s="6"/>
      <c r="D18" s="98">
        <f t="shared" ref="D18:O18" si="12">SUM(D12:D17)</f>
        <v>0</v>
      </c>
      <c r="E18" s="98">
        <f t="shared" si="12"/>
        <v>0</v>
      </c>
      <c r="F18" s="98">
        <f t="shared" si="12"/>
        <v>0</v>
      </c>
      <c r="G18" s="98">
        <f t="shared" si="12"/>
        <v>0</v>
      </c>
      <c r="H18" s="98">
        <f t="shared" si="12"/>
        <v>314.21376000000004</v>
      </c>
      <c r="I18" s="98">
        <f t="shared" si="12"/>
        <v>1346.6304</v>
      </c>
      <c r="J18" s="98">
        <f t="shared" si="12"/>
        <v>1391.5180800000001</v>
      </c>
      <c r="K18" s="98">
        <f t="shared" si="12"/>
        <v>1391.5180800000003</v>
      </c>
      <c r="L18" s="98">
        <f t="shared" si="12"/>
        <v>0</v>
      </c>
      <c r="M18" s="98">
        <f t="shared" si="12"/>
        <v>0</v>
      </c>
      <c r="N18" s="98">
        <f t="shared" si="12"/>
        <v>0</v>
      </c>
      <c r="O18" s="98">
        <f t="shared" si="12"/>
        <v>0</v>
      </c>
      <c r="P18" s="98">
        <f>SUM(P12:P17)</f>
        <v>4344.8803200000002</v>
      </c>
      <c r="Q18" s="61">
        <f t="shared" ref="Q18:AB18" si="13">SUM(Q12:Q17)</f>
        <v>0</v>
      </c>
      <c r="R18" s="61">
        <f t="shared" si="13"/>
        <v>0</v>
      </c>
      <c r="S18" s="61">
        <f t="shared" si="13"/>
        <v>0</v>
      </c>
      <c r="T18" s="61">
        <f t="shared" si="13"/>
        <v>0</v>
      </c>
      <c r="U18" s="61">
        <f t="shared" si="13"/>
        <v>314.21376000000004</v>
      </c>
      <c r="V18" s="61">
        <f t="shared" si="13"/>
        <v>1346.6304</v>
      </c>
      <c r="W18" s="61">
        <f t="shared" si="13"/>
        <v>1391.5180800000001</v>
      </c>
      <c r="X18" s="61">
        <f t="shared" si="13"/>
        <v>1391.5180800000003</v>
      </c>
      <c r="Y18" s="61">
        <f t="shared" si="13"/>
        <v>0</v>
      </c>
      <c r="Z18" s="61">
        <f t="shared" si="13"/>
        <v>0</v>
      </c>
      <c r="AA18" s="61">
        <f t="shared" si="13"/>
        <v>0</v>
      </c>
      <c r="AB18" s="61">
        <f t="shared" si="13"/>
        <v>0</v>
      </c>
      <c r="AC18" s="61">
        <f>SUM(AC12:AC17)</f>
        <v>4344.8803200000002</v>
      </c>
      <c r="AD18" s="6">
        <f>+'ENTRY RICAVI'!AD11</f>
        <v>0</v>
      </c>
      <c r="AE18" s="6">
        <f>+'ENTRY RICAVI'!AE11</f>
        <v>0</v>
      </c>
      <c r="AF18" s="6">
        <f>+'ENTRY RICAVI'!AF11</f>
        <v>0</v>
      </c>
      <c r="AG18" s="6">
        <f>+'ENTRY RICAVI'!AG11</f>
        <v>0</v>
      </c>
      <c r="AH18" s="6">
        <f>+'ENTRY RICAVI'!AH11</f>
        <v>0</v>
      </c>
      <c r="AI18" s="6">
        <f>+'ENTRY RICAVI'!AI11</f>
        <v>0</v>
      </c>
      <c r="AJ18" s="6">
        <f>+'ENTRY RICAVI'!AJ11</f>
        <v>0</v>
      </c>
      <c r="AK18" s="6">
        <f>+'ENTRY RICAVI'!AK11</f>
        <v>0</v>
      </c>
      <c r="AL18" s="6">
        <f>+'ENTRY RICAVI'!AL11</f>
        <v>0</v>
      </c>
      <c r="AM18" s="6">
        <f>+'ENTRY RICAVI'!AM11</f>
        <v>0</v>
      </c>
      <c r="AN18" s="6">
        <f>+'ENTRY RICAVI'!AN11</f>
        <v>0</v>
      </c>
    </row>
    <row r="19" spans="1:40" x14ac:dyDescent="0.3">
      <c r="B19" s="6"/>
      <c r="D19" s="90"/>
      <c r="E19" s="90"/>
      <c r="F19" s="90"/>
      <c r="G19" s="90"/>
      <c r="H19" s="51"/>
      <c r="I19" s="51"/>
      <c r="J19" s="51"/>
      <c r="K19" s="51"/>
      <c r="L19" s="51"/>
      <c r="M19" s="51"/>
      <c r="N19" s="51"/>
      <c r="O19" s="51"/>
      <c r="P19" s="51"/>
      <c r="Q19" s="57"/>
      <c r="R19" s="57"/>
      <c r="S19" s="57"/>
      <c r="T19" s="57"/>
    </row>
    <row r="21" spans="1:40" ht="38.25" customHeight="1" x14ac:dyDescent="0.3">
      <c r="B21" s="29" t="s">
        <v>84</v>
      </c>
      <c r="C21" s="13" t="s">
        <v>24</v>
      </c>
      <c r="D21" s="29" t="s">
        <v>2</v>
      </c>
      <c r="E21" s="29" t="s">
        <v>3</v>
      </c>
      <c r="F21" s="29" t="s">
        <v>4</v>
      </c>
      <c r="G21" s="29" t="s">
        <v>5</v>
      </c>
      <c r="H21" s="29" t="s">
        <v>6</v>
      </c>
      <c r="I21" s="29" t="s">
        <v>7</v>
      </c>
      <c r="J21" s="29" t="s">
        <v>8</v>
      </c>
      <c r="K21" s="29" t="s">
        <v>9</v>
      </c>
      <c r="L21" s="29" t="s">
        <v>10</v>
      </c>
      <c r="M21" s="29" t="s">
        <v>11</v>
      </c>
      <c r="N21" s="29" t="s">
        <v>12</v>
      </c>
      <c r="O21" s="29" t="s">
        <v>13</v>
      </c>
      <c r="P21" s="56" t="str">
        <f t="shared" ref="P21:AC21" si="14">+P9</f>
        <v>TOTALE A STAGIONE FULL</v>
      </c>
      <c r="Q21" s="13" t="str">
        <f>+Q9</f>
        <v>GENNAIO</v>
      </c>
      <c r="R21" s="13" t="str">
        <f t="shared" si="14"/>
        <v>FEBBRAIO</v>
      </c>
      <c r="S21" s="13" t="str">
        <f t="shared" si="14"/>
        <v>MARZO</v>
      </c>
      <c r="T21" s="13" t="str">
        <f t="shared" si="14"/>
        <v>APRILE</v>
      </c>
      <c r="U21" s="13" t="str">
        <f t="shared" si="14"/>
        <v>MAGGIO</v>
      </c>
      <c r="V21" s="13" t="str">
        <f t="shared" si="14"/>
        <v>GIUGNO</v>
      </c>
      <c r="W21" s="13" t="str">
        <f t="shared" si="14"/>
        <v>LUGLIO</v>
      </c>
      <c r="X21" s="13" t="str">
        <f t="shared" si="14"/>
        <v>AGOSTO</v>
      </c>
      <c r="Y21" s="13" t="str">
        <f t="shared" si="14"/>
        <v>SETTEMBRE</v>
      </c>
      <c r="Z21" s="13" t="str">
        <f t="shared" si="14"/>
        <v>OTTOBRE</v>
      </c>
      <c r="AA21" s="13" t="str">
        <f t="shared" si="14"/>
        <v>NOVEMBRE</v>
      </c>
      <c r="AB21" s="13" t="str">
        <f t="shared" si="14"/>
        <v>DICEMBRE</v>
      </c>
      <c r="AC21" s="13" t="str">
        <f t="shared" si="14"/>
        <v>TOTALE CON STAGIONE OCCUPATA RIDOTTA</v>
      </c>
    </row>
    <row r="22" spans="1:40" x14ac:dyDescent="0.3">
      <c r="A22" s="6" t="s">
        <v>16</v>
      </c>
      <c r="B22" s="13"/>
      <c r="C22" s="13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51"/>
      <c r="Q22" s="57"/>
      <c r="R22" s="57"/>
      <c r="S22" s="57"/>
      <c r="T22" s="57"/>
    </row>
    <row r="23" spans="1:40" x14ac:dyDescent="0.3">
      <c r="A23" s="6" t="s">
        <v>17</v>
      </c>
      <c r="B23" s="115">
        <v>4</v>
      </c>
      <c r="C23" s="116">
        <v>4</v>
      </c>
      <c r="D23" s="90"/>
      <c r="E23" s="90"/>
      <c r="F23" s="90"/>
      <c r="G23" s="90"/>
      <c r="H23" s="51"/>
      <c r="I23" s="51"/>
      <c r="J23" s="51"/>
      <c r="K23" s="51"/>
      <c r="L23" s="51"/>
      <c r="M23" s="51"/>
      <c r="N23" s="51"/>
      <c r="O23" s="51"/>
      <c r="P23" s="51"/>
      <c r="Q23" s="57"/>
      <c r="R23" s="57"/>
      <c r="S23" s="57"/>
      <c r="T23" s="57"/>
    </row>
    <row r="24" spans="1:40" x14ac:dyDescent="0.3">
      <c r="A24" s="6" t="s">
        <v>18</v>
      </c>
      <c r="B24" s="51">
        <f>+B23*B$7</f>
        <v>87.775360000000006</v>
      </c>
      <c r="C24" s="90">
        <f>+B24</f>
        <v>87.775360000000006</v>
      </c>
      <c r="D24" s="51">
        <f>+$C24*D25</f>
        <v>0</v>
      </c>
      <c r="E24" s="51">
        <f t="shared" ref="E24:O24" si="15">+$C24*E25</f>
        <v>0</v>
      </c>
      <c r="F24" s="51">
        <f t="shared" si="15"/>
        <v>0</v>
      </c>
      <c r="G24" s="51">
        <f t="shared" si="15"/>
        <v>0</v>
      </c>
      <c r="H24" s="51">
        <f>+$C24*H25</f>
        <v>614.42752000000007</v>
      </c>
      <c r="I24" s="51">
        <f>+$C24*I25</f>
        <v>1931.0579200000002</v>
      </c>
      <c r="J24" s="51">
        <f t="shared" si="15"/>
        <v>0</v>
      </c>
      <c r="K24" s="51">
        <f t="shared" si="15"/>
        <v>0</v>
      </c>
      <c r="L24" s="51">
        <f t="shared" si="15"/>
        <v>0</v>
      </c>
      <c r="M24" s="51">
        <f t="shared" si="15"/>
        <v>0</v>
      </c>
      <c r="N24" s="51">
        <f t="shared" si="15"/>
        <v>0</v>
      </c>
      <c r="O24" s="51">
        <f t="shared" si="15"/>
        <v>0</v>
      </c>
      <c r="P24" s="51">
        <f>SUM(D24:O24)</f>
        <v>2545.4854400000004</v>
      </c>
      <c r="Q24" s="57">
        <f>+$C24*Q25</f>
        <v>0</v>
      </c>
      <c r="R24" s="57">
        <f t="shared" ref="R24:AB24" si="16">+$C24*R25</f>
        <v>0</v>
      </c>
      <c r="S24" s="57">
        <f t="shared" si="16"/>
        <v>0</v>
      </c>
      <c r="T24" s="57">
        <f t="shared" si="16"/>
        <v>0</v>
      </c>
      <c r="U24" s="57">
        <f t="shared" si="16"/>
        <v>614.42752000000007</v>
      </c>
      <c r="V24" s="57">
        <f t="shared" si="16"/>
        <v>1931.0579200000002</v>
      </c>
      <c r="W24" s="57">
        <f t="shared" si="16"/>
        <v>0</v>
      </c>
      <c r="X24" s="57">
        <f t="shared" si="16"/>
        <v>0</v>
      </c>
      <c r="Y24" s="57">
        <f t="shared" si="16"/>
        <v>0</v>
      </c>
      <c r="Z24" s="57">
        <f t="shared" si="16"/>
        <v>0</v>
      </c>
      <c r="AA24" s="57">
        <f t="shared" si="16"/>
        <v>0</v>
      </c>
      <c r="AB24" s="57">
        <f t="shared" si="16"/>
        <v>0</v>
      </c>
      <c r="AC24" s="57">
        <f>SUM(Q24:AB24)</f>
        <v>2545.4854400000004</v>
      </c>
    </row>
    <row r="25" spans="1:40" s="35" customFormat="1" x14ac:dyDescent="0.3">
      <c r="A25" s="31" t="s">
        <v>27</v>
      </c>
      <c r="B25" s="101"/>
      <c r="C25" s="102"/>
      <c r="D25" s="102"/>
      <c r="E25" s="102"/>
      <c r="F25" s="102"/>
      <c r="G25" s="102"/>
      <c r="H25" s="103">
        <f>31-24</f>
        <v>7</v>
      </c>
      <c r="I25" s="103">
        <v>22</v>
      </c>
      <c r="J25" s="103">
        <v>0</v>
      </c>
      <c r="K25" s="103">
        <v>0</v>
      </c>
      <c r="L25" s="103">
        <v>0</v>
      </c>
      <c r="M25" s="103">
        <v>0</v>
      </c>
      <c r="N25" s="103">
        <v>0</v>
      </c>
      <c r="O25" s="103">
        <v>0</v>
      </c>
      <c r="P25" s="94"/>
      <c r="Q25" s="58">
        <f t="shared" ref="Q25:T25" si="17">+D25*$AC$1</f>
        <v>0</v>
      </c>
      <c r="R25" s="58">
        <f t="shared" si="17"/>
        <v>0</v>
      </c>
      <c r="S25" s="58">
        <f t="shared" si="17"/>
        <v>0</v>
      </c>
      <c r="T25" s="58">
        <f t="shared" si="17"/>
        <v>0</v>
      </c>
      <c r="U25" s="58">
        <f>+H25*$AC$1</f>
        <v>7</v>
      </c>
      <c r="V25" s="58">
        <f t="shared" ref="V25:AB25" si="18">+I25*$AC$1</f>
        <v>22</v>
      </c>
      <c r="W25" s="58">
        <f t="shared" si="18"/>
        <v>0</v>
      </c>
      <c r="X25" s="58">
        <f t="shared" si="18"/>
        <v>0</v>
      </c>
      <c r="Y25" s="58">
        <f t="shared" si="18"/>
        <v>0</v>
      </c>
      <c r="Z25" s="58">
        <f t="shared" si="18"/>
        <v>0</v>
      </c>
      <c r="AA25" s="58">
        <f t="shared" si="18"/>
        <v>0</v>
      </c>
      <c r="AB25" s="58">
        <f t="shared" si="18"/>
        <v>0</v>
      </c>
      <c r="AC25" s="59"/>
    </row>
    <row r="26" spans="1:40" x14ac:dyDescent="0.3">
      <c r="A26" s="36" t="s">
        <v>19</v>
      </c>
      <c r="B26" s="104">
        <f>+B24</f>
        <v>87.775360000000006</v>
      </c>
      <c r="C26" s="105">
        <f>+C24</f>
        <v>87.775360000000006</v>
      </c>
      <c r="D26" s="51">
        <f>+$C26*D27</f>
        <v>0</v>
      </c>
      <c r="E26" s="51">
        <f t="shared" ref="E26:O26" si="19">+$C26*E27</f>
        <v>0</v>
      </c>
      <c r="F26" s="51">
        <f t="shared" si="19"/>
        <v>0</v>
      </c>
      <c r="G26" s="51">
        <f t="shared" si="19"/>
        <v>0</v>
      </c>
      <c r="H26" s="51">
        <f t="shared" si="19"/>
        <v>0</v>
      </c>
      <c r="I26" s="51">
        <f t="shared" si="19"/>
        <v>702.20288000000005</v>
      </c>
      <c r="J26" s="51">
        <f>+$C26*J27</f>
        <v>1931.0579200000002</v>
      </c>
      <c r="K26" s="51">
        <f t="shared" si="19"/>
        <v>0</v>
      </c>
      <c r="L26" s="51">
        <f t="shared" si="19"/>
        <v>0</v>
      </c>
      <c r="M26" s="51">
        <f t="shared" si="19"/>
        <v>0</v>
      </c>
      <c r="N26" s="51">
        <f t="shared" si="19"/>
        <v>0</v>
      </c>
      <c r="O26" s="51">
        <f t="shared" si="19"/>
        <v>0</v>
      </c>
      <c r="P26" s="51">
        <f>SUM(D26:O26)</f>
        <v>2633.2608</v>
      </c>
      <c r="Q26" s="57">
        <f>+$C26*Q27</f>
        <v>0</v>
      </c>
      <c r="R26" s="57">
        <f t="shared" ref="R26:AB26" si="20">+$C26*R27</f>
        <v>0</v>
      </c>
      <c r="S26" s="57">
        <f t="shared" si="20"/>
        <v>0</v>
      </c>
      <c r="T26" s="57">
        <f t="shared" si="20"/>
        <v>0</v>
      </c>
      <c r="U26" s="57">
        <f t="shared" si="20"/>
        <v>0</v>
      </c>
      <c r="V26" s="57">
        <f t="shared" si="20"/>
        <v>702.20288000000005</v>
      </c>
      <c r="W26" s="57">
        <f t="shared" si="20"/>
        <v>1931.0579200000002</v>
      </c>
      <c r="X26" s="57">
        <f t="shared" si="20"/>
        <v>0</v>
      </c>
      <c r="Y26" s="57">
        <f t="shared" si="20"/>
        <v>0</v>
      </c>
      <c r="Z26" s="57">
        <f t="shared" si="20"/>
        <v>0</v>
      </c>
      <c r="AA26" s="57">
        <f t="shared" si="20"/>
        <v>0</v>
      </c>
      <c r="AB26" s="57">
        <f t="shared" si="20"/>
        <v>0</v>
      </c>
      <c r="AC26" s="57">
        <f>SUM(Q26:AB26)</f>
        <v>2633.2608</v>
      </c>
    </row>
    <row r="27" spans="1:40" s="35" customFormat="1" x14ac:dyDescent="0.3">
      <c r="A27" s="31" t="s">
        <v>27</v>
      </c>
      <c r="B27" s="101"/>
      <c r="C27" s="102"/>
      <c r="D27" s="102"/>
      <c r="E27" s="102"/>
      <c r="F27" s="102"/>
      <c r="G27" s="102"/>
      <c r="H27" s="103">
        <v>0</v>
      </c>
      <c r="I27" s="103">
        <f>30-22</f>
        <v>8</v>
      </c>
      <c r="J27" s="103">
        <v>22</v>
      </c>
      <c r="K27" s="103">
        <v>0</v>
      </c>
      <c r="L27" s="103">
        <v>0</v>
      </c>
      <c r="M27" s="103">
        <v>0</v>
      </c>
      <c r="N27" s="103">
        <v>0</v>
      </c>
      <c r="O27" s="103">
        <v>0</v>
      </c>
      <c r="P27" s="94"/>
      <c r="Q27" s="58">
        <f t="shared" ref="Q27:T27" si="21">+D27*$AC$1</f>
        <v>0</v>
      </c>
      <c r="R27" s="58">
        <f t="shared" si="21"/>
        <v>0</v>
      </c>
      <c r="S27" s="58">
        <f t="shared" si="21"/>
        <v>0</v>
      </c>
      <c r="T27" s="58">
        <f t="shared" si="21"/>
        <v>0</v>
      </c>
      <c r="U27" s="58">
        <f>+H27*$AC$1</f>
        <v>0</v>
      </c>
      <c r="V27" s="58">
        <f t="shared" ref="V27:AB27" si="22">+I27*$AC$1</f>
        <v>8</v>
      </c>
      <c r="W27" s="58">
        <f t="shared" si="22"/>
        <v>22</v>
      </c>
      <c r="X27" s="58">
        <f t="shared" si="22"/>
        <v>0</v>
      </c>
      <c r="Y27" s="58">
        <f t="shared" si="22"/>
        <v>0</v>
      </c>
      <c r="Z27" s="58">
        <f t="shared" si="22"/>
        <v>0</v>
      </c>
      <c r="AA27" s="58">
        <f t="shared" si="22"/>
        <v>0</v>
      </c>
      <c r="AB27" s="58">
        <f t="shared" si="22"/>
        <v>0</v>
      </c>
      <c r="AC27" s="59"/>
    </row>
    <row r="28" spans="1:40" x14ac:dyDescent="0.3">
      <c r="A28" s="36" t="s">
        <v>20</v>
      </c>
      <c r="B28" s="104">
        <f>+B26</f>
        <v>87.775360000000006</v>
      </c>
      <c r="C28" s="105">
        <f>+C26</f>
        <v>87.775360000000006</v>
      </c>
      <c r="D28" s="51">
        <f>+$C28*D29</f>
        <v>0</v>
      </c>
      <c r="E28" s="51">
        <f t="shared" ref="E28:O28" si="23">+$C28*E29</f>
        <v>0</v>
      </c>
      <c r="F28" s="51">
        <f t="shared" si="23"/>
        <v>0</v>
      </c>
      <c r="G28" s="51">
        <f t="shared" si="23"/>
        <v>0</v>
      </c>
      <c r="H28" s="51">
        <f t="shared" si="23"/>
        <v>0</v>
      </c>
      <c r="I28" s="51">
        <f t="shared" si="23"/>
        <v>0</v>
      </c>
      <c r="J28" s="51">
        <f>+$C28*J29</f>
        <v>789.97824000000003</v>
      </c>
      <c r="K28" s="51">
        <f t="shared" si="23"/>
        <v>2106.6086400000004</v>
      </c>
      <c r="L28" s="51">
        <f t="shared" si="23"/>
        <v>0</v>
      </c>
      <c r="M28" s="51">
        <f t="shared" si="23"/>
        <v>0</v>
      </c>
      <c r="N28" s="51">
        <f t="shared" si="23"/>
        <v>0</v>
      </c>
      <c r="O28" s="51">
        <f t="shared" si="23"/>
        <v>0</v>
      </c>
      <c r="P28" s="51">
        <f>SUM(D28:O28)</f>
        <v>2896.5868800000003</v>
      </c>
      <c r="Q28" s="57">
        <f>+$C28*Q29</f>
        <v>0</v>
      </c>
      <c r="R28" s="57">
        <f t="shared" ref="R28:AB28" si="24">+$C28*R29</f>
        <v>0</v>
      </c>
      <c r="S28" s="57">
        <f t="shared" si="24"/>
        <v>0</v>
      </c>
      <c r="T28" s="57">
        <f t="shared" si="24"/>
        <v>0</v>
      </c>
      <c r="U28" s="57">
        <f t="shared" si="24"/>
        <v>0</v>
      </c>
      <c r="V28" s="57">
        <f t="shared" si="24"/>
        <v>0</v>
      </c>
      <c r="W28" s="57">
        <f t="shared" si="24"/>
        <v>789.97824000000003</v>
      </c>
      <c r="X28" s="57">
        <f t="shared" si="24"/>
        <v>2106.6086400000004</v>
      </c>
      <c r="Y28" s="57">
        <f t="shared" si="24"/>
        <v>0</v>
      </c>
      <c r="Z28" s="57">
        <f t="shared" si="24"/>
        <v>0</v>
      </c>
      <c r="AA28" s="57">
        <f t="shared" si="24"/>
        <v>0</v>
      </c>
      <c r="AB28" s="57">
        <f t="shared" si="24"/>
        <v>0</v>
      </c>
      <c r="AC28" s="57">
        <f>SUM(Q28:AB28)</f>
        <v>2896.5868800000003</v>
      </c>
    </row>
    <row r="29" spans="1:40" s="35" customFormat="1" x14ac:dyDescent="0.3">
      <c r="A29" s="31" t="s">
        <v>27</v>
      </c>
      <c r="B29" s="101"/>
      <c r="C29" s="102"/>
      <c r="D29" s="102"/>
      <c r="E29" s="102"/>
      <c r="F29" s="102"/>
      <c r="G29" s="102"/>
      <c r="H29" s="103">
        <v>0</v>
      </c>
      <c r="I29" s="103">
        <v>0</v>
      </c>
      <c r="J29" s="103">
        <f>31-22</f>
        <v>9</v>
      </c>
      <c r="K29" s="103">
        <v>24</v>
      </c>
      <c r="L29" s="103">
        <v>0</v>
      </c>
      <c r="M29" s="103">
        <v>0</v>
      </c>
      <c r="N29" s="103">
        <v>0</v>
      </c>
      <c r="O29" s="103">
        <v>0</v>
      </c>
      <c r="P29" s="94"/>
      <c r="Q29" s="58">
        <f t="shared" ref="Q29:T29" si="25">+D29*$AC$1</f>
        <v>0</v>
      </c>
      <c r="R29" s="58">
        <f t="shared" si="25"/>
        <v>0</v>
      </c>
      <c r="S29" s="58">
        <f t="shared" si="25"/>
        <v>0</v>
      </c>
      <c r="T29" s="58">
        <f t="shared" si="25"/>
        <v>0</v>
      </c>
      <c r="U29" s="58">
        <f>+H29*$AC$1</f>
        <v>0</v>
      </c>
      <c r="V29" s="58">
        <f t="shared" ref="V29:AB29" si="26">+I29*$AC$1</f>
        <v>0</v>
      </c>
      <c r="W29" s="58">
        <f t="shared" si="26"/>
        <v>9</v>
      </c>
      <c r="X29" s="58">
        <f t="shared" si="26"/>
        <v>24</v>
      </c>
      <c r="Y29" s="58">
        <f t="shared" si="26"/>
        <v>0</v>
      </c>
      <c r="Z29" s="58">
        <f t="shared" si="26"/>
        <v>0</v>
      </c>
      <c r="AA29" s="58">
        <f t="shared" si="26"/>
        <v>0</v>
      </c>
      <c r="AB29" s="58">
        <f t="shared" si="26"/>
        <v>0</v>
      </c>
      <c r="AC29" s="59"/>
    </row>
    <row r="30" spans="1:40" x14ac:dyDescent="0.3">
      <c r="A30" s="36" t="s">
        <v>25</v>
      </c>
      <c r="B30" s="104">
        <f>+B28</f>
        <v>87.775360000000006</v>
      </c>
      <c r="C30" s="105">
        <f>+C28</f>
        <v>87.775360000000006</v>
      </c>
      <c r="D30" s="51">
        <f>+$C30*D31</f>
        <v>0</v>
      </c>
      <c r="E30" s="51">
        <f t="shared" ref="E30:O30" si="27">+$C30*E31</f>
        <v>0</v>
      </c>
      <c r="F30" s="51">
        <f t="shared" si="27"/>
        <v>0</v>
      </c>
      <c r="G30" s="51">
        <f t="shared" si="27"/>
        <v>0</v>
      </c>
      <c r="H30" s="51">
        <f t="shared" si="27"/>
        <v>0</v>
      </c>
      <c r="I30" s="51">
        <f t="shared" si="27"/>
        <v>0</v>
      </c>
      <c r="J30" s="51">
        <f t="shared" si="27"/>
        <v>0</v>
      </c>
      <c r="K30" s="51">
        <f t="shared" si="27"/>
        <v>614.42752000000007</v>
      </c>
      <c r="L30" s="51">
        <f t="shared" si="27"/>
        <v>2633.2608</v>
      </c>
      <c r="M30" s="51">
        <f t="shared" si="27"/>
        <v>0</v>
      </c>
      <c r="N30" s="51">
        <f t="shared" si="27"/>
        <v>0</v>
      </c>
      <c r="O30" s="51">
        <f t="shared" si="27"/>
        <v>0</v>
      </c>
      <c r="P30" s="51">
        <f>SUM(D30:O30)</f>
        <v>3247.6883200000002</v>
      </c>
      <c r="Q30" s="57">
        <f>+$C30*Q31</f>
        <v>0</v>
      </c>
      <c r="R30" s="57">
        <f t="shared" ref="R30:AB30" si="28">+$C30*R31</f>
        <v>0</v>
      </c>
      <c r="S30" s="57">
        <f t="shared" si="28"/>
        <v>0</v>
      </c>
      <c r="T30" s="57">
        <f t="shared" si="28"/>
        <v>0</v>
      </c>
      <c r="U30" s="57">
        <f t="shared" si="28"/>
        <v>0</v>
      </c>
      <c r="V30" s="57">
        <f t="shared" si="28"/>
        <v>0</v>
      </c>
      <c r="W30" s="57">
        <f t="shared" si="28"/>
        <v>0</v>
      </c>
      <c r="X30" s="57">
        <f t="shared" si="28"/>
        <v>614.42752000000007</v>
      </c>
      <c r="Y30" s="57">
        <f t="shared" si="28"/>
        <v>2633.2608</v>
      </c>
      <c r="Z30" s="57">
        <f t="shared" si="28"/>
        <v>0</v>
      </c>
      <c r="AA30" s="57">
        <f t="shared" si="28"/>
        <v>0</v>
      </c>
      <c r="AB30" s="57">
        <f t="shared" si="28"/>
        <v>0</v>
      </c>
      <c r="AC30" s="57">
        <f>SUM(Q30:AB30)</f>
        <v>3247.6883200000002</v>
      </c>
    </row>
    <row r="31" spans="1:40" s="35" customFormat="1" x14ac:dyDescent="0.3">
      <c r="A31" s="31" t="s">
        <v>27</v>
      </c>
      <c r="B31" s="101"/>
      <c r="C31" s="102"/>
      <c r="D31" s="102"/>
      <c r="E31" s="102"/>
      <c r="F31" s="102"/>
      <c r="G31" s="102"/>
      <c r="H31" s="103">
        <v>0</v>
      </c>
      <c r="I31" s="103">
        <v>0</v>
      </c>
      <c r="J31" s="103">
        <v>0</v>
      </c>
      <c r="K31" s="103">
        <f>31-24</f>
        <v>7</v>
      </c>
      <c r="L31" s="103">
        <v>30</v>
      </c>
      <c r="M31" s="103">
        <v>0</v>
      </c>
      <c r="N31" s="103">
        <v>0</v>
      </c>
      <c r="O31" s="103">
        <v>0</v>
      </c>
      <c r="P31" s="106"/>
      <c r="Q31" s="58">
        <f t="shared" ref="Q31:T31" si="29">+D31*$AC$1</f>
        <v>0</v>
      </c>
      <c r="R31" s="58">
        <f t="shared" si="29"/>
        <v>0</v>
      </c>
      <c r="S31" s="58">
        <f t="shared" si="29"/>
        <v>0</v>
      </c>
      <c r="T31" s="58">
        <f t="shared" si="29"/>
        <v>0</v>
      </c>
      <c r="U31" s="58">
        <f>+H31*$AC$1</f>
        <v>0</v>
      </c>
      <c r="V31" s="58">
        <f t="shared" ref="V31:AB31" si="30">+I31*$AC$1</f>
        <v>0</v>
      </c>
      <c r="W31" s="58">
        <f t="shared" si="30"/>
        <v>0</v>
      </c>
      <c r="X31" s="58">
        <f t="shared" si="30"/>
        <v>7</v>
      </c>
      <c r="Y31" s="58">
        <f t="shared" si="30"/>
        <v>30</v>
      </c>
      <c r="Z31" s="58">
        <f t="shared" si="30"/>
        <v>0</v>
      </c>
      <c r="AA31" s="58">
        <f t="shared" si="30"/>
        <v>0</v>
      </c>
      <c r="AB31" s="58">
        <f t="shared" si="30"/>
        <v>0</v>
      </c>
      <c r="AC31" s="64"/>
    </row>
    <row r="32" spans="1:40" s="41" customFormat="1" x14ac:dyDescent="0.3">
      <c r="A32" s="107" t="s">
        <v>28</v>
      </c>
      <c r="B32" s="108"/>
      <c r="C32" s="109"/>
      <c r="D32" s="107">
        <f t="shared" ref="D32:G32" si="31">+D24+D26+D28+D30</f>
        <v>0</v>
      </c>
      <c r="E32" s="107">
        <f t="shared" si="31"/>
        <v>0</v>
      </c>
      <c r="F32" s="107">
        <f t="shared" si="31"/>
        <v>0</v>
      </c>
      <c r="G32" s="107">
        <f t="shared" si="31"/>
        <v>0</v>
      </c>
      <c r="H32" s="107">
        <f>+H24+H26+H28+H30</f>
        <v>614.42752000000007</v>
      </c>
      <c r="I32" s="107">
        <f t="shared" ref="I32:AB32" si="32">+I24+I26+I28+I30</f>
        <v>2633.2608</v>
      </c>
      <c r="J32" s="107">
        <f t="shared" si="32"/>
        <v>2721.0361600000001</v>
      </c>
      <c r="K32" s="107">
        <f t="shared" si="32"/>
        <v>2721.0361600000006</v>
      </c>
      <c r="L32" s="107">
        <f t="shared" si="32"/>
        <v>2633.2608</v>
      </c>
      <c r="M32" s="107">
        <f t="shared" si="32"/>
        <v>0</v>
      </c>
      <c r="N32" s="107">
        <f t="shared" si="32"/>
        <v>0</v>
      </c>
      <c r="O32" s="107">
        <f t="shared" si="32"/>
        <v>0</v>
      </c>
      <c r="P32" s="107">
        <f>SUM(P24:P31)</f>
        <v>11323.02144</v>
      </c>
      <c r="Q32" s="65">
        <f t="shared" si="32"/>
        <v>0</v>
      </c>
      <c r="R32" s="65">
        <f t="shared" si="32"/>
        <v>0</v>
      </c>
      <c r="S32" s="65">
        <f t="shared" si="32"/>
        <v>0</v>
      </c>
      <c r="T32" s="65">
        <f t="shared" si="32"/>
        <v>0</v>
      </c>
      <c r="U32" s="65">
        <f t="shared" si="32"/>
        <v>614.42752000000007</v>
      </c>
      <c r="V32" s="65">
        <f t="shared" si="32"/>
        <v>2633.2608</v>
      </c>
      <c r="W32" s="65">
        <f t="shared" si="32"/>
        <v>2721.0361600000001</v>
      </c>
      <c r="X32" s="65">
        <f t="shared" si="32"/>
        <v>2721.0361600000006</v>
      </c>
      <c r="Y32" s="65">
        <f t="shared" si="32"/>
        <v>2633.2608</v>
      </c>
      <c r="Z32" s="65">
        <f t="shared" si="32"/>
        <v>0</v>
      </c>
      <c r="AA32" s="65">
        <f t="shared" si="32"/>
        <v>0</v>
      </c>
      <c r="AB32" s="65">
        <f t="shared" si="32"/>
        <v>0</v>
      </c>
      <c r="AC32" s="65">
        <f>SUM(AC24:AC31)</f>
        <v>11323.02144</v>
      </c>
    </row>
    <row r="33" spans="1:29" x14ac:dyDescent="0.3">
      <c r="A33" s="36"/>
      <c r="B33" s="104"/>
      <c r="C33" s="105"/>
      <c r="D33" s="105"/>
      <c r="E33" s="105"/>
      <c r="F33" s="105"/>
      <c r="G33" s="105"/>
      <c r="H33" s="110"/>
      <c r="I33" s="110"/>
      <c r="J33" s="110"/>
      <c r="K33" s="110"/>
      <c r="L33" s="110"/>
      <c r="M33" s="110"/>
      <c r="N33" s="110"/>
      <c r="O33" s="110"/>
      <c r="P33" s="51"/>
      <c r="Q33" s="57"/>
      <c r="R33" s="57"/>
      <c r="S33" s="57"/>
      <c r="T33" s="57"/>
    </row>
    <row r="34" spans="1:29" ht="57.6" x14ac:dyDescent="0.3">
      <c r="B34" s="29" t="s">
        <v>84</v>
      </c>
      <c r="C34" s="13" t="s">
        <v>24</v>
      </c>
      <c r="D34" s="29" t="str">
        <f>+D21</f>
        <v>GENNAIO</v>
      </c>
      <c r="E34" s="29" t="str">
        <f t="shared" ref="E34:AC34" si="33">+E21</f>
        <v>FEBBRAIO</v>
      </c>
      <c r="F34" s="29" t="str">
        <f t="shared" si="33"/>
        <v>MARZO</v>
      </c>
      <c r="G34" s="29" t="str">
        <f t="shared" si="33"/>
        <v>APRILE</v>
      </c>
      <c r="H34" s="29" t="str">
        <f t="shared" si="33"/>
        <v>MAGGIO</v>
      </c>
      <c r="I34" s="29" t="str">
        <f t="shared" si="33"/>
        <v>GIUGNO</v>
      </c>
      <c r="J34" s="29" t="str">
        <f t="shared" si="33"/>
        <v>LUGLIO</v>
      </c>
      <c r="K34" s="29" t="str">
        <f t="shared" si="33"/>
        <v>AGOSTO</v>
      </c>
      <c r="L34" s="29" t="str">
        <f t="shared" si="33"/>
        <v>SETTEMBRE</v>
      </c>
      <c r="M34" s="29" t="str">
        <f t="shared" si="33"/>
        <v>OTTOBRE</v>
      </c>
      <c r="N34" s="29" t="str">
        <f t="shared" si="33"/>
        <v>NOVEMBRE</v>
      </c>
      <c r="O34" s="29" t="str">
        <f t="shared" si="33"/>
        <v>DICEMBRE</v>
      </c>
      <c r="P34" s="13" t="str">
        <f t="shared" si="33"/>
        <v>TOTALE A STAGIONE FULL</v>
      </c>
      <c r="Q34" s="13" t="str">
        <f t="shared" si="33"/>
        <v>GENNAIO</v>
      </c>
      <c r="R34" s="13" t="str">
        <f t="shared" si="33"/>
        <v>FEBBRAIO</v>
      </c>
      <c r="S34" s="13" t="str">
        <f t="shared" si="33"/>
        <v>MARZO</v>
      </c>
      <c r="T34" s="13" t="str">
        <f t="shared" si="33"/>
        <v>APRILE</v>
      </c>
      <c r="U34" s="13" t="str">
        <f t="shared" si="33"/>
        <v>MAGGIO</v>
      </c>
      <c r="V34" s="13" t="str">
        <f t="shared" si="33"/>
        <v>GIUGNO</v>
      </c>
      <c r="W34" s="13" t="str">
        <f t="shared" si="33"/>
        <v>LUGLIO</v>
      </c>
      <c r="X34" s="13" t="str">
        <f t="shared" si="33"/>
        <v>AGOSTO</v>
      </c>
      <c r="Y34" s="13" t="str">
        <f t="shared" si="33"/>
        <v>SETTEMBRE</v>
      </c>
      <c r="Z34" s="13" t="str">
        <f t="shared" si="33"/>
        <v>OTTOBRE</v>
      </c>
      <c r="AA34" s="13" t="str">
        <f t="shared" si="33"/>
        <v>NOVEMBRE</v>
      </c>
      <c r="AB34" s="13" t="str">
        <f t="shared" si="33"/>
        <v>DICEMBRE</v>
      </c>
      <c r="AC34" s="13" t="str">
        <f t="shared" si="33"/>
        <v>TOTALE CON STAGIONE OCCUPATA RIDOTTA</v>
      </c>
    </row>
    <row r="35" spans="1:29" x14ac:dyDescent="0.3">
      <c r="A35" s="6" t="s">
        <v>22</v>
      </c>
      <c r="B35" s="89"/>
      <c r="C35" s="90"/>
      <c r="D35" s="90"/>
      <c r="E35" s="90"/>
      <c r="F35" s="90"/>
      <c r="G35" s="90"/>
      <c r="H35" s="51"/>
      <c r="I35" s="51"/>
      <c r="J35" s="51"/>
      <c r="K35" s="51"/>
      <c r="L35" s="51"/>
      <c r="M35" s="51"/>
      <c r="N35" s="51"/>
      <c r="O35" s="51"/>
      <c r="P35" s="51"/>
      <c r="Q35" s="57"/>
      <c r="R35" s="57"/>
      <c r="S35" s="57"/>
      <c r="T35" s="57"/>
    </row>
    <row r="36" spans="1:29" x14ac:dyDescent="0.3">
      <c r="A36" s="6" t="s">
        <v>17</v>
      </c>
      <c r="B36" s="115">
        <v>4</v>
      </c>
      <c r="C36" s="116">
        <v>4</v>
      </c>
      <c r="D36" s="90"/>
      <c r="E36" s="90"/>
      <c r="F36" s="90"/>
      <c r="G36" s="90"/>
      <c r="H36" s="51"/>
      <c r="I36" s="51"/>
      <c r="J36" s="51"/>
      <c r="K36" s="51"/>
      <c r="L36" s="51"/>
      <c r="M36" s="51"/>
      <c r="N36" s="51"/>
      <c r="O36" s="51"/>
      <c r="P36" s="51"/>
      <c r="Q36" s="57"/>
      <c r="R36" s="57"/>
      <c r="S36" s="57"/>
      <c r="T36" s="57"/>
    </row>
    <row r="37" spans="1:29" x14ac:dyDescent="0.3">
      <c r="A37" s="6" t="s">
        <v>18</v>
      </c>
      <c r="B37" s="51">
        <f>+B36*B$7</f>
        <v>87.775360000000006</v>
      </c>
      <c r="C37" s="90">
        <f>+B37</f>
        <v>87.775360000000006</v>
      </c>
      <c r="D37" s="51">
        <f>+$C37*D38</f>
        <v>0</v>
      </c>
      <c r="E37" s="51">
        <f t="shared" ref="E37:O37" si="34">+$C37*E38</f>
        <v>0</v>
      </c>
      <c r="F37" s="51">
        <f t="shared" si="34"/>
        <v>0</v>
      </c>
      <c r="G37" s="51">
        <f t="shared" si="34"/>
        <v>0</v>
      </c>
      <c r="H37" s="51">
        <f t="shared" si="34"/>
        <v>614.42752000000007</v>
      </c>
      <c r="I37" s="51">
        <f t="shared" si="34"/>
        <v>1931.0579200000002</v>
      </c>
      <c r="J37" s="51">
        <f t="shared" si="34"/>
        <v>0</v>
      </c>
      <c r="K37" s="51">
        <f t="shared" si="34"/>
        <v>0</v>
      </c>
      <c r="L37" s="51">
        <f t="shared" si="34"/>
        <v>0</v>
      </c>
      <c r="M37" s="51">
        <f t="shared" si="34"/>
        <v>0</v>
      </c>
      <c r="N37" s="51">
        <f t="shared" si="34"/>
        <v>0</v>
      </c>
      <c r="O37" s="51">
        <f t="shared" si="34"/>
        <v>0</v>
      </c>
      <c r="P37" s="51">
        <f>SUM(D37:O37)</f>
        <v>2545.4854400000004</v>
      </c>
      <c r="Q37" s="57">
        <f>+$C37*Q38</f>
        <v>0</v>
      </c>
      <c r="R37" s="57">
        <f t="shared" ref="R37:AB37" si="35">+$C37*R38</f>
        <v>0</v>
      </c>
      <c r="S37" s="57">
        <f t="shared" si="35"/>
        <v>0</v>
      </c>
      <c r="T37" s="57">
        <f t="shared" si="35"/>
        <v>0</v>
      </c>
      <c r="U37" s="57">
        <f t="shared" si="35"/>
        <v>614.42752000000007</v>
      </c>
      <c r="V37" s="57">
        <f t="shared" si="35"/>
        <v>1931.0579200000002</v>
      </c>
      <c r="W37" s="57">
        <f t="shared" si="35"/>
        <v>0</v>
      </c>
      <c r="X37" s="57">
        <f t="shared" si="35"/>
        <v>0</v>
      </c>
      <c r="Y37" s="57">
        <f t="shared" si="35"/>
        <v>0</v>
      </c>
      <c r="Z37" s="57">
        <f t="shared" si="35"/>
        <v>0</v>
      </c>
      <c r="AA37" s="57">
        <f t="shared" si="35"/>
        <v>0</v>
      </c>
      <c r="AB37" s="57">
        <f t="shared" si="35"/>
        <v>0</v>
      </c>
      <c r="AC37" s="57">
        <f>SUM(Q37:AB37)</f>
        <v>2545.4854400000004</v>
      </c>
    </row>
    <row r="38" spans="1:29" s="35" customFormat="1" x14ac:dyDescent="0.3">
      <c r="A38" s="31" t="s">
        <v>27</v>
      </c>
      <c r="B38" s="101"/>
      <c r="C38" s="102"/>
      <c r="D38" s="102"/>
      <c r="E38" s="102"/>
      <c r="F38" s="102"/>
      <c r="G38" s="102"/>
      <c r="H38" s="103">
        <f>31-24</f>
        <v>7</v>
      </c>
      <c r="I38" s="103">
        <v>22</v>
      </c>
      <c r="J38" s="103">
        <v>0</v>
      </c>
      <c r="K38" s="103">
        <v>0</v>
      </c>
      <c r="L38" s="103">
        <v>0</v>
      </c>
      <c r="M38" s="103">
        <v>0</v>
      </c>
      <c r="N38" s="103">
        <v>0</v>
      </c>
      <c r="O38" s="103">
        <v>0</v>
      </c>
      <c r="P38" s="94"/>
      <c r="Q38" s="58">
        <f t="shared" ref="Q38:T38" si="36">+D38*$AC$1</f>
        <v>0</v>
      </c>
      <c r="R38" s="58">
        <f t="shared" si="36"/>
        <v>0</v>
      </c>
      <c r="S38" s="58">
        <f t="shared" si="36"/>
        <v>0</v>
      </c>
      <c r="T38" s="58">
        <f t="shared" si="36"/>
        <v>0</v>
      </c>
      <c r="U38" s="58">
        <f>+H38*$AC$1</f>
        <v>7</v>
      </c>
      <c r="V38" s="58">
        <f t="shared" ref="V38:AB38" si="37">+I38*$AC$1</f>
        <v>22</v>
      </c>
      <c r="W38" s="58">
        <f t="shared" si="37"/>
        <v>0</v>
      </c>
      <c r="X38" s="58">
        <f t="shared" si="37"/>
        <v>0</v>
      </c>
      <c r="Y38" s="58">
        <f t="shared" si="37"/>
        <v>0</v>
      </c>
      <c r="Z38" s="58">
        <f t="shared" si="37"/>
        <v>0</v>
      </c>
      <c r="AA38" s="58">
        <f t="shared" si="37"/>
        <v>0</v>
      </c>
      <c r="AB38" s="58">
        <f t="shared" si="37"/>
        <v>0</v>
      </c>
      <c r="AC38" s="59"/>
    </row>
    <row r="39" spans="1:29" x14ac:dyDescent="0.3">
      <c r="A39" s="36" t="s">
        <v>19</v>
      </c>
      <c r="B39" s="104">
        <f>+B37</f>
        <v>87.775360000000006</v>
      </c>
      <c r="C39" s="105">
        <f>+C37</f>
        <v>87.775360000000006</v>
      </c>
      <c r="D39" s="51">
        <f>+$C39*D40</f>
        <v>0</v>
      </c>
      <c r="E39" s="51">
        <f t="shared" ref="E39:O39" si="38">+$C39*E40</f>
        <v>0</v>
      </c>
      <c r="F39" s="51">
        <f t="shared" si="38"/>
        <v>0</v>
      </c>
      <c r="G39" s="51">
        <f t="shared" si="38"/>
        <v>0</v>
      </c>
      <c r="H39" s="51">
        <f t="shared" si="38"/>
        <v>0</v>
      </c>
      <c r="I39" s="51">
        <f t="shared" si="38"/>
        <v>702.20288000000005</v>
      </c>
      <c r="J39" s="51">
        <f t="shared" si="38"/>
        <v>1931.0579200000002</v>
      </c>
      <c r="K39" s="51">
        <f t="shared" si="38"/>
        <v>0</v>
      </c>
      <c r="L39" s="51">
        <f t="shared" si="38"/>
        <v>0</v>
      </c>
      <c r="M39" s="51">
        <f t="shared" si="38"/>
        <v>0</v>
      </c>
      <c r="N39" s="51">
        <f t="shared" si="38"/>
        <v>0</v>
      </c>
      <c r="O39" s="51">
        <f t="shared" si="38"/>
        <v>0</v>
      </c>
      <c r="P39" s="51">
        <f>SUM(D39:O39)</f>
        <v>2633.2608</v>
      </c>
      <c r="Q39" s="57">
        <f>+$C39*Q40</f>
        <v>0</v>
      </c>
      <c r="R39" s="57">
        <f t="shared" ref="R39:AB39" si="39">+$C39*R40</f>
        <v>0</v>
      </c>
      <c r="S39" s="57">
        <f t="shared" si="39"/>
        <v>0</v>
      </c>
      <c r="T39" s="57">
        <f t="shared" si="39"/>
        <v>0</v>
      </c>
      <c r="U39" s="57">
        <f t="shared" si="39"/>
        <v>0</v>
      </c>
      <c r="V39" s="57">
        <f t="shared" si="39"/>
        <v>702.20288000000005</v>
      </c>
      <c r="W39" s="57">
        <f t="shared" si="39"/>
        <v>1931.0579200000002</v>
      </c>
      <c r="X39" s="57">
        <f t="shared" si="39"/>
        <v>0</v>
      </c>
      <c r="Y39" s="57">
        <f t="shared" si="39"/>
        <v>0</v>
      </c>
      <c r="Z39" s="57">
        <f t="shared" si="39"/>
        <v>0</v>
      </c>
      <c r="AA39" s="57">
        <f t="shared" si="39"/>
        <v>0</v>
      </c>
      <c r="AB39" s="57">
        <f t="shared" si="39"/>
        <v>0</v>
      </c>
      <c r="AC39" s="57">
        <f>SUM(Q39:AB39)</f>
        <v>2633.2608</v>
      </c>
    </row>
    <row r="40" spans="1:29" s="35" customFormat="1" x14ac:dyDescent="0.3">
      <c r="A40" s="31" t="s">
        <v>27</v>
      </c>
      <c r="B40" s="101"/>
      <c r="C40" s="102"/>
      <c r="D40" s="102"/>
      <c r="E40" s="102"/>
      <c r="F40" s="102"/>
      <c r="G40" s="102"/>
      <c r="H40" s="103">
        <v>0</v>
      </c>
      <c r="I40" s="103">
        <f>30-22</f>
        <v>8</v>
      </c>
      <c r="J40" s="103">
        <v>22</v>
      </c>
      <c r="K40" s="103">
        <v>0</v>
      </c>
      <c r="L40" s="103">
        <v>0</v>
      </c>
      <c r="M40" s="103">
        <v>0</v>
      </c>
      <c r="N40" s="103">
        <v>0</v>
      </c>
      <c r="O40" s="103">
        <v>0</v>
      </c>
      <c r="P40" s="94"/>
      <c r="Q40" s="58">
        <f t="shared" ref="Q40:T40" si="40">+D40*$AC$1</f>
        <v>0</v>
      </c>
      <c r="R40" s="58">
        <f t="shared" si="40"/>
        <v>0</v>
      </c>
      <c r="S40" s="58">
        <f t="shared" si="40"/>
        <v>0</v>
      </c>
      <c r="T40" s="58">
        <f t="shared" si="40"/>
        <v>0</v>
      </c>
      <c r="U40" s="58">
        <f>+H40*$AC$1</f>
        <v>0</v>
      </c>
      <c r="V40" s="58">
        <f t="shared" ref="V40:AB40" si="41">+I40*$AC$1</f>
        <v>8</v>
      </c>
      <c r="W40" s="58">
        <f t="shared" si="41"/>
        <v>22</v>
      </c>
      <c r="X40" s="58">
        <f t="shared" si="41"/>
        <v>0</v>
      </c>
      <c r="Y40" s="58">
        <f t="shared" si="41"/>
        <v>0</v>
      </c>
      <c r="Z40" s="58">
        <f t="shared" si="41"/>
        <v>0</v>
      </c>
      <c r="AA40" s="58">
        <f t="shared" si="41"/>
        <v>0</v>
      </c>
      <c r="AB40" s="58">
        <f t="shared" si="41"/>
        <v>0</v>
      </c>
      <c r="AC40" s="59"/>
    </row>
    <row r="41" spans="1:29" x14ac:dyDescent="0.3">
      <c r="A41" s="36" t="s">
        <v>20</v>
      </c>
      <c r="B41" s="104">
        <f>+B39</f>
        <v>87.775360000000006</v>
      </c>
      <c r="C41" s="105">
        <f>+C39</f>
        <v>87.775360000000006</v>
      </c>
      <c r="D41" s="51">
        <f>+$C41*D42</f>
        <v>0</v>
      </c>
      <c r="E41" s="51">
        <f t="shared" ref="E41:O41" si="42">+$C41*E42</f>
        <v>0</v>
      </c>
      <c r="F41" s="51">
        <f t="shared" si="42"/>
        <v>0</v>
      </c>
      <c r="G41" s="51">
        <f t="shared" si="42"/>
        <v>0</v>
      </c>
      <c r="H41" s="51">
        <f t="shared" si="42"/>
        <v>0</v>
      </c>
      <c r="I41" s="51">
        <f t="shared" si="42"/>
        <v>0</v>
      </c>
      <c r="J41" s="51">
        <f t="shared" si="42"/>
        <v>789.97824000000003</v>
      </c>
      <c r="K41" s="51">
        <f t="shared" si="42"/>
        <v>2106.6086400000004</v>
      </c>
      <c r="L41" s="51">
        <f t="shared" si="42"/>
        <v>0</v>
      </c>
      <c r="M41" s="51">
        <f t="shared" si="42"/>
        <v>0</v>
      </c>
      <c r="N41" s="51">
        <f t="shared" si="42"/>
        <v>0</v>
      </c>
      <c r="O41" s="51">
        <f t="shared" si="42"/>
        <v>0</v>
      </c>
      <c r="P41" s="51">
        <f>SUM(D41:O41)</f>
        <v>2896.5868800000003</v>
      </c>
      <c r="Q41" s="57">
        <f>+$C41*Q42</f>
        <v>0</v>
      </c>
      <c r="R41" s="57">
        <f t="shared" ref="R41:AB41" si="43">+$C41*R42</f>
        <v>0</v>
      </c>
      <c r="S41" s="57">
        <f t="shared" si="43"/>
        <v>0</v>
      </c>
      <c r="T41" s="57">
        <f t="shared" si="43"/>
        <v>0</v>
      </c>
      <c r="U41" s="57">
        <f t="shared" si="43"/>
        <v>0</v>
      </c>
      <c r="V41" s="57">
        <f t="shared" si="43"/>
        <v>0</v>
      </c>
      <c r="W41" s="57">
        <f t="shared" si="43"/>
        <v>789.97824000000003</v>
      </c>
      <c r="X41" s="57">
        <f t="shared" si="43"/>
        <v>2106.6086400000004</v>
      </c>
      <c r="Y41" s="57">
        <f t="shared" si="43"/>
        <v>0</v>
      </c>
      <c r="Z41" s="57">
        <f t="shared" si="43"/>
        <v>0</v>
      </c>
      <c r="AA41" s="57">
        <f t="shared" si="43"/>
        <v>0</v>
      </c>
      <c r="AB41" s="57">
        <f t="shared" si="43"/>
        <v>0</v>
      </c>
      <c r="AC41" s="57">
        <f>SUM(Q41:AB41)</f>
        <v>2896.5868800000003</v>
      </c>
    </row>
    <row r="42" spans="1:29" s="35" customFormat="1" x14ac:dyDescent="0.3">
      <c r="A42" s="31" t="s">
        <v>27</v>
      </c>
      <c r="B42" s="101"/>
      <c r="C42" s="102"/>
      <c r="D42" s="102"/>
      <c r="E42" s="102"/>
      <c r="F42" s="102"/>
      <c r="G42" s="102"/>
      <c r="H42" s="103">
        <v>0</v>
      </c>
      <c r="I42" s="103">
        <v>0</v>
      </c>
      <c r="J42" s="103">
        <f>31-22</f>
        <v>9</v>
      </c>
      <c r="K42" s="103">
        <v>24</v>
      </c>
      <c r="L42" s="103">
        <v>0</v>
      </c>
      <c r="M42" s="103">
        <v>0</v>
      </c>
      <c r="N42" s="103">
        <v>0</v>
      </c>
      <c r="O42" s="103">
        <v>0</v>
      </c>
      <c r="P42" s="94"/>
      <c r="Q42" s="58">
        <f t="shared" ref="Q42:T42" si="44">+D42*$AC$1</f>
        <v>0</v>
      </c>
      <c r="R42" s="58">
        <f t="shared" si="44"/>
        <v>0</v>
      </c>
      <c r="S42" s="58">
        <f t="shared" si="44"/>
        <v>0</v>
      </c>
      <c r="T42" s="58">
        <f t="shared" si="44"/>
        <v>0</v>
      </c>
      <c r="U42" s="58">
        <f>+H42*$AC$1</f>
        <v>0</v>
      </c>
      <c r="V42" s="58">
        <f t="shared" ref="V42:AB42" si="45">+I42*$AC$1</f>
        <v>0</v>
      </c>
      <c r="W42" s="58">
        <f t="shared" si="45"/>
        <v>9</v>
      </c>
      <c r="X42" s="58">
        <f t="shared" si="45"/>
        <v>24</v>
      </c>
      <c r="Y42" s="58">
        <f t="shared" si="45"/>
        <v>0</v>
      </c>
      <c r="Z42" s="58">
        <f t="shared" si="45"/>
        <v>0</v>
      </c>
      <c r="AA42" s="58">
        <f t="shared" si="45"/>
        <v>0</v>
      </c>
      <c r="AB42" s="58">
        <f t="shared" si="45"/>
        <v>0</v>
      </c>
      <c r="AC42" s="59"/>
    </row>
    <row r="43" spans="1:29" x14ac:dyDescent="0.3">
      <c r="A43" s="36" t="s">
        <v>25</v>
      </c>
      <c r="B43" s="104">
        <f>+B41</f>
        <v>87.775360000000006</v>
      </c>
      <c r="C43" s="105">
        <f>+C41</f>
        <v>87.775360000000006</v>
      </c>
      <c r="D43" s="51">
        <f>+$C43*D44</f>
        <v>0</v>
      </c>
      <c r="E43" s="51">
        <f t="shared" ref="E43:O43" si="46">+$C43*E44</f>
        <v>0</v>
      </c>
      <c r="F43" s="51">
        <f t="shared" si="46"/>
        <v>0</v>
      </c>
      <c r="G43" s="51">
        <f t="shared" si="46"/>
        <v>0</v>
      </c>
      <c r="H43" s="51">
        <f t="shared" si="46"/>
        <v>0</v>
      </c>
      <c r="I43" s="51">
        <f t="shared" si="46"/>
        <v>0</v>
      </c>
      <c r="J43" s="51">
        <f t="shared" si="46"/>
        <v>0</v>
      </c>
      <c r="K43" s="51">
        <f t="shared" si="46"/>
        <v>614.42752000000007</v>
      </c>
      <c r="L43" s="51">
        <f t="shared" si="46"/>
        <v>2633.2608</v>
      </c>
      <c r="M43" s="51">
        <f t="shared" si="46"/>
        <v>0</v>
      </c>
      <c r="N43" s="51">
        <f t="shared" si="46"/>
        <v>0</v>
      </c>
      <c r="O43" s="51">
        <f t="shared" si="46"/>
        <v>0</v>
      </c>
      <c r="P43" s="51">
        <f>SUM(D43:O43)</f>
        <v>3247.6883200000002</v>
      </c>
      <c r="Q43" s="57">
        <f>+$C43*Q44</f>
        <v>0</v>
      </c>
      <c r="R43" s="57">
        <f t="shared" ref="R43:AB43" si="47">+$C43*R44</f>
        <v>0</v>
      </c>
      <c r="S43" s="57">
        <f t="shared" si="47"/>
        <v>0</v>
      </c>
      <c r="T43" s="57">
        <f t="shared" si="47"/>
        <v>0</v>
      </c>
      <c r="U43" s="57">
        <f t="shared" si="47"/>
        <v>0</v>
      </c>
      <c r="V43" s="57">
        <f t="shared" si="47"/>
        <v>0</v>
      </c>
      <c r="W43" s="57">
        <f t="shared" si="47"/>
        <v>0</v>
      </c>
      <c r="X43" s="57">
        <f t="shared" si="47"/>
        <v>614.42752000000007</v>
      </c>
      <c r="Y43" s="57">
        <f t="shared" si="47"/>
        <v>2633.2608</v>
      </c>
      <c r="Z43" s="57">
        <f t="shared" si="47"/>
        <v>0</v>
      </c>
      <c r="AA43" s="57">
        <f t="shared" si="47"/>
        <v>0</v>
      </c>
      <c r="AB43" s="57">
        <f t="shared" si="47"/>
        <v>0</v>
      </c>
      <c r="AC43" s="57">
        <f>SUM(Q43:AB43)</f>
        <v>3247.6883200000002</v>
      </c>
    </row>
    <row r="44" spans="1:29" s="35" customFormat="1" x14ac:dyDescent="0.3">
      <c r="A44" s="31" t="s">
        <v>27</v>
      </c>
      <c r="B44" s="101"/>
      <c r="C44" s="102"/>
      <c r="D44" s="102"/>
      <c r="E44" s="102"/>
      <c r="F44" s="102"/>
      <c r="G44" s="102"/>
      <c r="H44" s="103">
        <v>0</v>
      </c>
      <c r="I44" s="103">
        <v>0</v>
      </c>
      <c r="J44" s="103">
        <v>0</v>
      </c>
      <c r="K44" s="103">
        <f>31-24</f>
        <v>7</v>
      </c>
      <c r="L44" s="103">
        <v>30</v>
      </c>
      <c r="M44" s="103">
        <v>0</v>
      </c>
      <c r="N44" s="103">
        <v>0</v>
      </c>
      <c r="O44" s="103">
        <v>0</v>
      </c>
      <c r="P44" s="106"/>
      <c r="Q44" s="58">
        <f t="shared" ref="Q44:T44" si="48">+D44*$AC$1</f>
        <v>0</v>
      </c>
      <c r="R44" s="58">
        <f t="shared" si="48"/>
        <v>0</v>
      </c>
      <c r="S44" s="58">
        <f t="shared" si="48"/>
        <v>0</v>
      </c>
      <c r="T44" s="58">
        <f t="shared" si="48"/>
        <v>0</v>
      </c>
      <c r="U44" s="58">
        <f>+H44*$AC$1</f>
        <v>0</v>
      </c>
      <c r="V44" s="58">
        <f t="shared" ref="V44:AB44" si="49">+I44*$AC$1</f>
        <v>0</v>
      </c>
      <c r="W44" s="58">
        <f t="shared" si="49"/>
        <v>0</v>
      </c>
      <c r="X44" s="58">
        <f t="shared" si="49"/>
        <v>7</v>
      </c>
      <c r="Y44" s="58">
        <f t="shared" si="49"/>
        <v>30</v>
      </c>
      <c r="Z44" s="58">
        <f t="shared" si="49"/>
        <v>0</v>
      </c>
      <c r="AA44" s="58">
        <f t="shared" si="49"/>
        <v>0</v>
      </c>
      <c r="AB44" s="58">
        <f t="shared" si="49"/>
        <v>0</v>
      </c>
      <c r="AC44" s="64"/>
    </row>
    <row r="45" spans="1:29" s="41" customFormat="1" x14ac:dyDescent="0.3">
      <c r="A45" s="107" t="s">
        <v>28</v>
      </c>
      <c r="B45" s="108"/>
      <c r="C45" s="109"/>
      <c r="D45" s="107">
        <f t="shared" ref="D45:G45" si="50">+D37+D39+D41+D43</f>
        <v>0</v>
      </c>
      <c r="E45" s="107">
        <f t="shared" si="50"/>
        <v>0</v>
      </c>
      <c r="F45" s="107">
        <f t="shared" si="50"/>
        <v>0</v>
      </c>
      <c r="G45" s="107">
        <f t="shared" si="50"/>
        <v>0</v>
      </c>
      <c r="H45" s="107">
        <f>+H37+H39+H41+H43</f>
        <v>614.42752000000007</v>
      </c>
      <c r="I45" s="107">
        <f t="shared" ref="I45:O45" si="51">+I37+I39+I41+I43</f>
        <v>2633.2608</v>
      </c>
      <c r="J45" s="107">
        <f t="shared" si="51"/>
        <v>2721.0361600000001</v>
      </c>
      <c r="K45" s="107">
        <f t="shared" si="51"/>
        <v>2721.0361600000006</v>
      </c>
      <c r="L45" s="107">
        <f t="shared" si="51"/>
        <v>2633.2608</v>
      </c>
      <c r="M45" s="107">
        <f t="shared" si="51"/>
        <v>0</v>
      </c>
      <c r="N45" s="107">
        <f t="shared" si="51"/>
        <v>0</v>
      </c>
      <c r="O45" s="107">
        <f t="shared" si="51"/>
        <v>0</v>
      </c>
      <c r="P45" s="107">
        <f>SUM(P37:P44)</f>
        <v>11323.02144</v>
      </c>
      <c r="Q45" s="65">
        <f t="shared" ref="Q45:AB45" si="52">+Q37+Q39+Q41+Q43</f>
        <v>0</v>
      </c>
      <c r="R45" s="65">
        <f t="shared" si="52"/>
        <v>0</v>
      </c>
      <c r="S45" s="65">
        <f t="shared" si="52"/>
        <v>0</v>
      </c>
      <c r="T45" s="65">
        <f t="shared" si="52"/>
        <v>0</v>
      </c>
      <c r="U45" s="65">
        <f t="shared" si="52"/>
        <v>614.42752000000007</v>
      </c>
      <c r="V45" s="65">
        <f t="shared" si="52"/>
        <v>2633.2608</v>
      </c>
      <c r="W45" s="65">
        <f t="shared" si="52"/>
        <v>2721.0361600000001</v>
      </c>
      <c r="X45" s="65">
        <f t="shared" si="52"/>
        <v>2721.0361600000006</v>
      </c>
      <c r="Y45" s="65">
        <f t="shared" si="52"/>
        <v>2633.2608</v>
      </c>
      <c r="Z45" s="65">
        <f t="shared" si="52"/>
        <v>0</v>
      </c>
      <c r="AA45" s="65">
        <f t="shared" si="52"/>
        <v>0</v>
      </c>
      <c r="AB45" s="65">
        <f t="shared" si="52"/>
        <v>0</v>
      </c>
      <c r="AC45" s="65">
        <f>SUM(AC37:AC44)</f>
        <v>11323.02144</v>
      </c>
    </row>
    <row r="46" spans="1:29" x14ac:dyDescent="0.3">
      <c r="B46" s="89"/>
      <c r="C46" s="90"/>
      <c r="D46" s="90"/>
      <c r="E46" s="90"/>
      <c r="F46" s="90"/>
      <c r="G46" s="90"/>
      <c r="H46" s="51"/>
      <c r="I46" s="51"/>
      <c r="J46" s="51"/>
      <c r="K46" s="51"/>
      <c r="L46" s="51"/>
      <c r="M46" s="51"/>
      <c r="N46" s="51"/>
      <c r="O46" s="51"/>
      <c r="P46" s="51"/>
      <c r="Q46" s="57"/>
      <c r="R46" s="57"/>
      <c r="S46" s="57"/>
      <c r="T46" s="57"/>
    </row>
    <row r="47" spans="1:29" x14ac:dyDescent="0.3">
      <c r="B47" s="89"/>
      <c r="C47" s="90"/>
      <c r="D47" s="90"/>
      <c r="E47" s="90"/>
      <c r="F47" s="90"/>
      <c r="G47" s="90"/>
      <c r="H47" s="51"/>
      <c r="I47" s="51"/>
      <c r="J47" s="51"/>
      <c r="K47" s="51"/>
      <c r="L47" s="51"/>
      <c r="M47" s="51"/>
      <c r="N47" s="51"/>
      <c r="O47" s="51"/>
      <c r="P47" s="51"/>
      <c r="Q47" s="57"/>
      <c r="R47" s="57"/>
      <c r="S47" s="57"/>
      <c r="T47" s="57"/>
    </row>
    <row r="48" spans="1:29" ht="57.6" x14ac:dyDescent="0.3">
      <c r="B48" s="29" t="s">
        <v>84</v>
      </c>
      <c r="C48" s="13" t="s">
        <v>24</v>
      </c>
      <c r="D48" s="29" t="str">
        <f>+D34</f>
        <v>GENNAIO</v>
      </c>
      <c r="E48" s="29" t="str">
        <f t="shared" ref="E48:AC48" si="53">+E34</f>
        <v>FEBBRAIO</v>
      </c>
      <c r="F48" s="29" t="str">
        <f t="shared" si="53"/>
        <v>MARZO</v>
      </c>
      <c r="G48" s="29" t="str">
        <f t="shared" si="53"/>
        <v>APRILE</v>
      </c>
      <c r="H48" s="29" t="str">
        <f t="shared" si="53"/>
        <v>MAGGIO</v>
      </c>
      <c r="I48" s="29" t="str">
        <f t="shared" si="53"/>
        <v>GIUGNO</v>
      </c>
      <c r="J48" s="29" t="str">
        <f t="shared" si="53"/>
        <v>LUGLIO</v>
      </c>
      <c r="K48" s="29" t="str">
        <f t="shared" si="53"/>
        <v>AGOSTO</v>
      </c>
      <c r="L48" s="29" t="str">
        <f t="shared" si="53"/>
        <v>SETTEMBRE</v>
      </c>
      <c r="M48" s="29" t="str">
        <f t="shared" si="53"/>
        <v>OTTOBRE</v>
      </c>
      <c r="N48" s="29" t="str">
        <f t="shared" si="53"/>
        <v>NOVEMBRE</v>
      </c>
      <c r="O48" s="29" t="str">
        <f t="shared" si="53"/>
        <v>DICEMBRE</v>
      </c>
      <c r="P48" s="13" t="str">
        <f t="shared" si="53"/>
        <v>TOTALE A STAGIONE FULL</v>
      </c>
      <c r="Q48" s="13" t="str">
        <f t="shared" si="53"/>
        <v>GENNAIO</v>
      </c>
      <c r="R48" s="29" t="str">
        <f t="shared" si="53"/>
        <v>FEBBRAIO</v>
      </c>
      <c r="S48" s="29" t="str">
        <f t="shared" si="53"/>
        <v>MARZO</v>
      </c>
      <c r="T48" s="29" t="str">
        <f t="shared" si="53"/>
        <v>APRILE</v>
      </c>
      <c r="U48" s="29" t="str">
        <f t="shared" si="53"/>
        <v>MAGGIO</v>
      </c>
      <c r="V48" s="29" t="str">
        <f t="shared" si="53"/>
        <v>GIUGNO</v>
      </c>
      <c r="W48" s="29" t="str">
        <f t="shared" si="53"/>
        <v>LUGLIO</v>
      </c>
      <c r="X48" s="29" t="str">
        <f t="shared" si="53"/>
        <v>AGOSTO</v>
      </c>
      <c r="Y48" s="29" t="str">
        <f t="shared" si="53"/>
        <v>SETTEMBRE</v>
      </c>
      <c r="Z48" s="29" t="str">
        <f t="shared" si="53"/>
        <v>OTTOBRE</v>
      </c>
      <c r="AA48" s="29" t="str">
        <f t="shared" si="53"/>
        <v>NOVEMBRE</v>
      </c>
      <c r="AB48" s="29" t="str">
        <f t="shared" si="53"/>
        <v>DICEMBRE</v>
      </c>
      <c r="AC48" s="13" t="str">
        <f t="shared" si="53"/>
        <v>TOTALE CON STAGIONE OCCUPATA RIDOTTA</v>
      </c>
    </row>
    <row r="49" spans="1:29" x14ac:dyDescent="0.3">
      <c r="A49" s="6" t="s">
        <v>23</v>
      </c>
      <c r="B49" s="89"/>
      <c r="C49" s="90"/>
      <c r="D49" s="16"/>
      <c r="E49" s="16"/>
      <c r="F49" s="16"/>
      <c r="G49" s="16"/>
    </row>
    <row r="50" spans="1:29" x14ac:dyDescent="0.3">
      <c r="A50" s="6" t="s">
        <v>17</v>
      </c>
      <c r="B50" s="115">
        <v>4</v>
      </c>
      <c r="C50" s="116">
        <v>4</v>
      </c>
      <c r="D50" s="16"/>
      <c r="E50" s="16"/>
      <c r="F50" s="16"/>
      <c r="G50" s="16"/>
    </row>
    <row r="51" spans="1:29" x14ac:dyDescent="0.3">
      <c r="A51" s="6" t="s">
        <v>18</v>
      </c>
      <c r="B51" s="51">
        <f>+B50*B$7</f>
        <v>87.775360000000006</v>
      </c>
      <c r="C51" s="90">
        <f>+B51</f>
        <v>87.775360000000006</v>
      </c>
      <c r="D51" s="51">
        <f>+$C51*D52</f>
        <v>0</v>
      </c>
      <c r="E51" s="51">
        <f t="shared" ref="E51:O51" si="54">+$C51*E52</f>
        <v>0</v>
      </c>
      <c r="F51" s="51">
        <f t="shared" si="54"/>
        <v>0</v>
      </c>
      <c r="G51" s="51">
        <f t="shared" si="54"/>
        <v>0</v>
      </c>
      <c r="H51" s="51">
        <f t="shared" si="54"/>
        <v>614.42752000000007</v>
      </c>
      <c r="I51" s="51">
        <f t="shared" si="54"/>
        <v>1931.0579200000002</v>
      </c>
      <c r="J51" s="51">
        <f t="shared" si="54"/>
        <v>0</v>
      </c>
      <c r="K51" s="51">
        <f t="shared" si="54"/>
        <v>0</v>
      </c>
      <c r="L51" s="51">
        <f t="shared" si="54"/>
        <v>0</v>
      </c>
      <c r="M51" s="51">
        <f t="shared" si="54"/>
        <v>0</v>
      </c>
      <c r="N51" s="51">
        <f t="shared" si="54"/>
        <v>0</v>
      </c>
      <c r="O51" s="51">
        <f t="shared" si="54"/>
        <v>0</v>
      </c>
      <c r="P51" s="51">
        <f>SUM(D51:O51)</f>
        <v>2545.4854400000004</v>
      </c>
      <c r="Q51" s="57">
        <f>+$C51*Q52</f>
        <v>0</v>
      </c>
      <c r="R51" s="57">
        <f t="shared" ref="R51:AB51" si="55">+$C51*R52</f>
        <v>0</v>
      </c>
      <c r="S51" s="57">
        <f t="shared" si="55"/>
        <v>0</v>
      </c>
      <c r="T51" s="57">
        <f t="shared" si="55"/>
        <v>0</v>
      </c>
      <c r="U51" s="57">
        <f t="shared" si="55"/>
        <v>614.42752000000007</v>
      </c>
      <c r="V51" s="57">
        <f t="shared" si="55"/>
        <v>1931.0579200000002</v>
      </c>
      <c r="W51" s="57">
        <f t="shared" si="55"/>
        <v>0</v>
      </c>
      <c r="X51" s="57">
        <f t="shared" si="55"/>
        <v>0</v>
      </c>
      <c r="Y51" s="57">
        <f t="shared" si="55"/>
        <v>0</v>
      </c>
      <c r="Z51" s="57">
        <f t="shared" si="55"/>
        <v>0</v>
      </c>
      <c r="AA51" s="57">
        <f t="shared" si="55"/>
        <v>0</v>
      </c>
      <c r="AB51" s="57">
        <f t="shared" si="55"/>
        <v>0</v>
      </c>
      <c r="AC51" s="57">
        <f>SUM(Q51:AB51)</f>
        <v>2545.4854400000004</v>
      </c>
    </row>
    <row r="52" spans="1:29" s="35" customFormat="1" x14ac:dyDescent="0.3">
      <c r="A52" s="31" t="s">
        <v>27</v>
      </c>
      <c r="B52" s="101"/>
      <c r="C52" s="102"/>
      <c r="D52" s="102"/>
      <c r="E52" s="102"/>
      <c r="F52" s="102"/>
      <c r="G52" s="102"/>
      <c r="H52" s="103">
        <f>31-24</f>
        <v>7</v>
      </c>
      <c r="I52" s="103">
        <v>22</v>
      </c>
      <c r="J52" s="103">
        <v>0</v>
      </c>
      <c r="K52" s="103">
        <v>0</v>
      </c>
      <c r="L52" s="103">
        <v>0</v>
      </c>
      <c r="M52" s="103">
        <v>0</v>
      </c>
      <c r="N52" s="103">
        <v>0</v>
      </c>
      <c r="O52" s="103">
        <v>0</v>
      </c>
      <c r="P52" s="94"/>
      <c r="Q52" s="58">
        <f t="shared" ref="Q52:T52" si="56">+D52*$AC$1</f>
        <v>0</v>
      </c>
      <c r="R52" s="58">
        <f t="shared" si="56"/>
        <v>0</v>
      </c>
      <c r="S52" s="58">
        <f t="shared" si="56"/>
        <v>0</v>
      </c>
      <c r="T52" s="58">
        <f t="shared" si="56"/>
        <v>0</v>
      </c>
      <c r="U52" s="58">
        <f>+H52*$AC$1</f>
        <v>7</v>
      </c>
      <c r="V52" s="58">
        <f t="shared" ref="V52:AB52" si="57">+I52*$AC$1</f>
        <v>22</v>
      </c>
      <c r="W52" s="58">
        <f t="shared" si="57"/>
        <v>0</v>
      </c>
      <c r="X52" s="58">
        <f t="shared" si="57"/>
        <v>0</v>
      </c>
      <c r="Y52" s="58">
        <f t="shared" si="57"/>
        <v>0</v>
      </c>
      <c r="Z52" s="58">
        <f t="shared" si="57"/>
        <v>0</v>
      </c>
      <c r="AA52" s="58">
        <f t="shared" si="57"/>
        <v>0</v>
      </c>
      <c r="AB52" s="58">
        <f t="shared" si="57"/>
        <v>0</v>
      </c>
      <c r="AC52" s="59"/>
    </row>
    <row r="53" spans="1:29" x14ac:dyDescent="0.3">
      <c r="A53" s="36" t="s">
        <v>19</v>
      </c>
      <c r="B53" s="104">
        <f>+B51</f>
        <v>87.775360000000006</v>
      </c>
      <c r="C53" s="105">
        <f>+C51</f>
        <v>87.775360000000006</v>
      </c>
      <c r="D53" s="51">
        <f>+$C53*D54</f>
        <v>0</v>
      </c>
      <c r="E53" s="51">
        <f t="shared" ref="E53:O53" si="58">+$C53*E54</f>
        <v>0</v>
      </c>
      <c r="F53" s="51">
        <f t="shared" si="58"/>
        <v>0</v>
      </c>
      <c r="G53" s="51">
        <f t="shared" si="58"/>
        <v>0</v>
      </c>
      <c r="H53" s="51">
        <f t="shared" si="58"/>
        <v>0</v>
      </c>
      <c r="I53" s="51">
        <f t="shared" si="58"/>
        <v>702.20288000000005</v>
      </c>
      <c r="J53" s="51">
        <f t="shared" si="58"/>
        <v>1931.0579200000002</v>
      </c>
      <c r="K53" s="51">
        <f t="shared" si="58"/>
        <v>0</v>
      </c>
      <c r="L53" s="51">
        <f t="shared" si="58"/>
        <v>0</v>
      </c>
      <c r="M53" s="51">
        <f t="shared" si="58"/>
        <v>0</v>
      </c>
      <c r="N53" s="51">
        <f t="shared" si="58"/>
        <v>0</v>
      </c>
      <c r="O53" s="51">
        <f t="shared" si="58"/>
        <v>0</v>
      </c>
      <c r="P53" s="51">
        <f>SUM(D53:O53)</f>
        <v>2633.2608</v>
      </c>
      <c r="Q53" s="57">
        <f>+$C53*Q54</f>
        <v>0</v>
      </c>
      <c r="R53" s="57">
        <f t="shared" ref="R53:AB53" si="59">+$C53*R54</f>
        <v>0</v>
      </c>
      <c r="S53" s="57">
        <f t="shared" si="59"/>
        <v>0</v>
      </c>
      <c r="T53" s="57">
        <f t="shared" si="59"/>
        <v>0</v>
      </c>
      <c r="U53" s="57">
        <f t="shared" si="59"/>
        <v>0</v>
      </c>
      <c r="V53" s="57">
        <f t="shared" si="59"/>
        <v>702.20288000000005</v>
      </c>
      <c r="W53" s="57">
        <f t="shared" si="59"/>
        <v>1931.0579200000002</v>
      </c>
      <c r="X53" s="57">
        <f t="shared" si="59"/>
        <v>0</v>
      </c>
      <c r="Y53" s="57">
        <f t="shared" si="59"/>
        <v>0</v>
      </c>
      <c r="Z53" s="57">
        <f t="shared" si="59"/>
        <v>0</v>
      </c>
      <c r="AA53" s="57">
        <f t="shared" si="59"/>
        <v>0</v>
      </c>
      <c r="AB53" s="57">
        <f t="shared" si="59"/>
        <v>0</v>
      </c>
      <c r="AC53" s="57">
        <f>SUM(Q53:AB53)</f>
        <v>2633.2608</v>
      </c>
    </row>
    <row r="54" spans="1:29" s="35" customFormat="1" x14ac:dyDescent="0.3">
      <c r="A54" s="31" t="s">
        <v>27</v>
      </c>
      <c r="B54" s="101"/>
      <c r="C54" s="102"/>
      <c r="D54" s="102"/>
      <c r="E54" s="102"/>
      <c r="F54" s="102"/>
      <c r="G54" s="102"/>
      <c r="H54" s="103">
        <v>0</v>
      </c>
      <c r="I54" s="103">
        <f>30-22</f>
        <v>8</v>
      </c>
      <c r="J54" s="103">
        <v>22</v>
      </c>
      <c r="K54" s="103">
        <v>0</v>
      </c>
      <c r="L54" s="103">
        <v>0</v>
      </c>
      <c r="M54" s="103">
        <v>0</v>
      </c>
      <c r="N54" s="103">
        <v>0</v>
      </c>
      <c r="O54" s="103">
        <v>0</v>
      </c>
      <c r="P54" s="94"/>
      <c r="Q54" s="58">
        <f t="shared" ref="Q54:T54" si="60">+D54*$AC$1</f>
        <v>0</v>
      </c>
      <c r="R54" s="58">
        <f t="shared" si="60"/>
        <v>0</v>
      </c>
      <c r="S54" s="58">
        <f t="shared" si="60"/>
        <v>0</v>
      </c>
      <c r="T54" s="58">
        <f t="shared" si="60"/>
        <v>0</v>
      </c>
      <c r="U54" s="58">
        <f>+H54*$AC$1</f>
        <v>0</v>
      </c>
      <c r="V54" s="58">
        <f t="shared" ref="V54:AB54" si="61">+I54*$AC$1</f>
        <v>8</v>
      </c>
      <c r="W54" s="58">
        <f t="shared" si="61"/>
        <v>22</v>
      </c>
      <c r="X54" s="58">
        <f t="shared" si="61"/>
        <v>0</v>
      </c>
      <c r="Y54" s="58">
        <f t="shared" si="61"/>
        <v>0</v>
      </c>
      <c r="Z54" s="58">
        <f t="shared" si="61"/>
        <v>0</v>
      </c>
      <c r="AA54" s="58">
        <f t="shared" si="61"/>
        <v>0</v>
      </c>
      <c r="AB54" s="58">
        <f t="shared" si="61"/>
        <v>0</v>
      </c>
      <c r="AC54" s="59"/>
    </row>
    <row r="55" spans="1:29" x14ac:dyDescent="0.3">
      <c r="A55" s="36" t="s">
        <v>20</v>
      </c>
      <c r="B55" s="104">
        <f>+B53</f>
        <v>87.775360000000006</v>
      </c>
      <c r="C55" s="105">
        <f>+C53</f>
        <v>87.775360000000006</v>
      </c>
      <c r="D55" s="51">
        <f>+$C55*D56</f>
        <v>0</v>
      </c>
      <c r="E55" s="51">
        <f t="shared" ref="E55:O55" si="62">+$C55*E56</f>
        <v>0</v>
      </c>
      <c r="F55" s="51">
        <f t="shared" si="62"/>
        <v>0</v>
      </c>
      <c r="G55" s="51">
        <f t="shared" si="62"/>
        <v>0</v>
      </c>
      <c r="H55" s="51">
        <f t="shared" si="62"/>
        <v>0</v>
      </c>
      <c r="I55" s="51">
        <f t="shared" si="62"/>
        <v>0</v>
      </c>
      <c r="J55" s="51">
        <f t="shared" si="62"/>
        <v>789.97824000000003</v>
      </c>
      <c r="K55" s="51">
        <f t="shared" si="62"/>
        <v>2106.6086400000004</v>
      </c>
      <c r="L55" s="51">
        <f t="shared" si="62"/>
        <v>0</v>
      </c>
      <c r="M55" s="51">
        <f t="shared" si="62"/>
        <v>0</v>
      </c>
      <c r="N55" s="51">
        <f t="shared" si="62"/>
        <v>0</v>
      </c>
      <c r="O55" s="51">
        <f t="shared" si="62"/>
        <v>0</v>
      </c>
      <c r="P55" s="51">
        <f>SUM(D55:O55)</f>
        <v>2896.5868800000003</v>
      </c>
      <c r="Q55" s="57">
        <f>+$C55*Q56</f>
        <v>0</v>
      </c>
      <c r="R55" s="57">
        <f t="shared" ref="R55:AB55" si="63">+$C55*R56</f>
        <v>0</v>
      </c>
      <c r="S55" s="57">
        <f t="shared" si="63"/>
        <v>0</v>
      </c>
      <c r="T55" s="57">
        <f t="shared" si="63"/>
        <v>0</v>
      </c>
      <c r="U55" s="57">
        <f t="shared" si="63"/>
        <v>0</v>
      </c>
      <c r="V55" s="57">
        <f t="shared" si="63"/>
        <v>0</v>
      </c>
      <c r="W55" s="57">
        <f t="shared" si="63"/>
        <v>789.97824000000003</v>
      </c>
      <c r="X55" s="57">
        <f t="shared" si="63"/>
        <v>2106.6086400000004</v>
      </c>
      <c r="Y55" s="57">
        <f t="shared" si="63"/>
        <v>0</v>
      </c>
      <c r="Z55" s="57">
        <f t="shared" si="63"/>
        <v>0</v>
      </c>
      <c r="AA55" s="57">
        <f t="shared" si="63"/>
        <v>0</v>
      </c>
      <c r="AB55" s="57">
        <f t="shared" si="63"/>
        <v>0</v>
      </c>
      <c r="AC55" s="57">
        <f>SUM(Q55:AB55)</f>
        <v>2896.5868800000003</v>
      </c>
    </row>
    <row r="56" spans="1:29" s="35" customFormat="1" x14ac:dyDescent="0.3">
      <c r="A56" s="31" t="s">
        <v>27</v>
      </c>
      <c r="B56" s="101"/>
      <c r="C56" s="102"/>
      <c r="D56" s="102"/>
      <c r="E56" s="102"/>
      <c r="F56" s="102"/>
      <c r="G56" s="102"/>
      <c r="H56" s="103">
        <v>0</v>
      </c>
      <c r="I56" s="103">
        <v>0</v>
      </c>
      <c r="J56" s="103">
        <f>31-22</f>
        <v>9</v>
      </c>
      <c r="K56" s="103">
        <v>24</v>
      </c>
      <c r="L56" s="103">
        <v>0</v>
      </c>
      <c r="M56" s="103">
        <v>0</v>
      </c>
      <c r="N56" s="103">
        <v>0</v>
      </c>
      <c r="O56" s="103">
        <v>0</v>
      </c>
      <c r="P56" s="94"/>
      <c r="Q56" s="58">
        <f t="shared" ref="Q56:T56" si="64">+D56*$AC$1</f>
        <v>0</v>
      </c>
      <c r="R56" s="58">
        <f t="shared" si="64"/>
        <v>0</v>
      </c>
      <c r="S56" s="58">
        <f t="shared" si="64"/>
        <v>0</v>
      </c>
      <c r="T56" s="58">
        <f t="shared" si="64"/>
        <v>0</v>
      </c>
      <c r="U56" s="58">
        <f>+H56*$AC$1</f>
        <v>0</v>
      </c>
      <c r="V56" s="58">
        <f t="shared" ref="V56:AB56" si="65">+I56*$AC$1</f>
        <v>0</v>
      </c>
      <c r="W56" s="58">
        <f t="shared" si="65"/>
        <v>9</v>
      </c>
      <c r="X56" s="58">
        <f t="shared" si="65"/>
        <v>24</v>
      </c>
      <c r="Y56" s="58">
        <f t="shared" si="65"/>
        <v>0</v>
      </c>
      <c r="Z56" s="58">
        <f t="shared" si="65"/>
        <v>0</v>
      </c>
      <c r="AA56" s="58">
        <f t="shared" si="65"/>
        <v>0</v>
      </c>
      <c r="AB56" s="58">
        <f t="shared" si="65"/>
        <v>0</v>
      </c>
      <c r="AC56" s="59"/>
    </row>
    <row r="57" spans="1:29" x14ac:dyDescent="0.3">
      <c r="A57" s="36" t="s">
        <v>25</v>
      </c>
      <c r="B57" s="104">
        <f>+B55</f>
        <v>87.775360000000006</v>
      </c>
      <c r="C57" s="105">
        <f>+C55</f>
        <v>87.775360000000006</v>
      </c>
      <c r="D57" s="51">
        <f>+$C57*D58</f>
        <v>0</v>
      </c>
      <c r="E57" s="51">
        <f t="shared" ref="E57:O57" si="66">+$C57*E58</f>
        <v>0</v>
      </c>
      <c r="F57" s="51">
        <f t="shared" si="66"/>
        <v>0</v>
      </c>
      <c r="G57" s="51">
        <f t="shared" si="66"/>
        <v>0</v>
      </c>
      <c r="H57" s="51">
        <f t="shared" si="66"/>
        <v>0</v>
      </c>
      <c r="I57" s="51">
        <f t="shared" si="66"/>
        <v>0</v>
      </c>
      <c r="J57" s="51">
        <f t="shared" si="66"/>
        <v>0</v>
      </c>
      <c r="K57" s="51">
        <f t="shared" si="66"/>
        <v>614.42752000000007</v>
      </c>
      <c r="L57" s="51">
        <f t="shared" si="66"/>
        <v>2633.2608</v>
      </c>
      <c r="M57" s="51">
        <f t="shared" si="66"/>
        <v>0</v>
      </c>
      <c r="N57" s="51">
        <f t="shared" si="66"/>
        <v>0</v>
      </c>
      <c r="O57" s="51">
        <f t="shared" si="66"/>
        <v>0</v>
      </c>
      <c r="P57" s="51">
        <f>SUM(D57:O57)</f>
        <v>3247.6883200000002</v>
      </c>
      <c r="Q57" s="57">
        <f>+$C57*Q58</f>
        <v>0</v>
      </c>
      <c r="R57" s="57">
        <f t="shared" ref="R57:AB57" si="67">+$C57*R58</f>
        <v>0</v>
      </c>
      <c r="S57" s="57">
        <f t="shared" si="67"/>
        <v>0</v>
      </c>
      <c r="T57" s="57">
        <f t="shared" si="67"/>
        <v>0</v>
      </c>
      <c r="U57" s="57">
        <f t="shared" si="67"/>
        <v>0</v>
      </c>
      <c r="V57" s="57">
        <f t="shared" si="67"/>
        <v>0</v>
      </c>
      <c r="W57" s="57">
        <f t="shared" si="67"/>
        <v>0</v>
      </c>
      <c r="X57" s="57">
        <f t="shared" si="67"/>
        <v>614.42752000000007</v>
      </c>
      <c r="Y57" s="57">
        <f t="shared" si="67"/>
        <v>2633.2608</v>
      </c>
      <c r="Z57" s="57">
        <f t="shared" si="67"/>
        <v>0</v>
      </c>
      <c r="AA57" s="57">
        <f t="shared" si="67"/>
        <v>0</v>
      </c>
      <c r="AB57" s="57">
        <f t="shared" si="67"/>
        <v>0</v>
      </c>
      <c r="AC57" s="57">
        <f>SUM(Q57:AB57)</f>
        <v>3247.6883200000002</v>
      </c>
    </row>
    <row r="58" spans="1:29" s="35" customFormat="1" x14ac:dyDescent="0.3">
      <c r="A58" s="31" t="s">
        <v>27</v>
      </c>
      <c r="B58" s="101"/>
      <c r="C58" s="102"/>
      <c r="D58" s="102"/>
      <c r="E58" s="102"/>
      <c r="F58" s="102"/>
      <c r="G58" s="102"/>
      <c r="H58" s="103">
        <v>0</v>
      </c>
      <c r="I58" s="103">
        <v>0</v>
      </c>
      <c r="J58" s="103">
        <v>0</v>
      </c>
      <c r="K58" s="103">
        <f>31-24</f>
        <v>7</v>
      </c>
      <c r="L58" s="103">
        <v>30</v>
      </c>
      <c r="M58" s="103">
        <v>0</v>
      </c>
      <c r="N58" s="103">
        <v>0</v>
      </c>
      <c r="O58" s="103">
        <v>0</v>
      </c>
      <c r="P58" s="106"/>
      <c r="Q58" s="58">
        <f t="shared" ref="Q58:T58" si="68">+D58*$AC$1</f>
        <v>0</v>
      </c>
      <c r="R58" s="58">
        <f t="shared" si="68"/>
        <v>0</v>
      </c>
      <c r="S58" s="58">
        <f t="shared" si="68"/>
        <v>0</v>
      </c>
      <c r="T58" s="58">
        <f t="shared" si="68"/>
        <v>0</v>
      </c>
      <c r="U58" s="58">
        <f>+H58*$AC$1</f>
        <v>0</v>
      </c>
      <c r="V58" s="58">
        <f t="shared" ref="V58:AB58" si="69">+I58*$AC$1</f>
        <v>0</v>
      </c>
      <c r="W58" s="58">
        <f t="shared" si="69"/>
        <v>0</v>
      </c>
      <c r="X58" s="58">
        <f t="shared" si="69"/>
        <v>7</v>
      </c>
      <c r="Y58" s="58">
        <f t="shared" si="69"/>
        <v>30</v>
      </c>
      <c r="Z58" s="58">
        <f t="shared" si="69"/>
        <v>0</v>
      </c>
      <c r="AA58" s="58">
        <f t="shared" si="69"/>
        <v>0</v>
      </c>
      <c r="AB58" s="58">
        <f t="shared" si="69"/>
        <v>0</v>
      </c>
      <c r="AC58" s="64"/>
    </row>
    <row r="59" spans="1:29" s="41" customFormat="1" x14ac:dyDescent="0.3">
      <c r="A59" s="107" t="s">
        <v>28</v>
      </c>
      <c r="B59" s="108"/>
      <c r="C59" s="109"/>
      <c r="D59" s="107">
        <f t="shared" ref="D59:G59" si="70">+D51+D53+D55+D57</f>
        <v>0</v>
      </c>
      <c r="E59" s="107">
        <f t="shared" si="70"/>
        <v>0</v>
      </c>
      <c r="F59" s="107">
        <f t="shared" si="70"/>
        <v>0</v>
      </c>
      <c r="G59" s="107">
        <f t="shared" si="70"/>
        <v>0</v>
      </c>
      <c r="H59" s="107">
        <f>+H51+H53+H55+H57</f>
        <v>614.42752000000007</v>
      </c>
      <c r="I59" s="107">
        <f t="shared" ref="I59:O59" si="71">+I51+I53+I55+I57</f>
        <v>2633.2608</v>
      </c>
      <c r="J59" s="107">
        <f t="shared" si="71"/>
        <v>2721.0361600000001</v>
      </c>
      <c r="K59" s="107">
        <f t="shared" si="71"/>
        <v>2721.0361600000006</v>
      </c>
      <c r="L59" s="107">
        <f t="shared" si="71"/>
        <v>2633.2608</v>
      </c>
      <c r="M59" s="107">
        <f t="shared" si="71"/>
        <v>0</v>
      </c>
      <c r="N59" s="107">
        <f t="shared" si="71"/>
        <v>0</v>
      </c>
      <c r="O59" s="107">
        <f t="shared" si="71"/>
        <v>0</v>
      </c>
      <c r="P59" s="107">
        <f>SUM(P51:P58)</f>
        <v>11323.02144</v>
      </c>
      <c r="Q59" s="65">
        <f t="shared" ref="Q59:AB59" si="72">+Q51+Q53+Q55+Q57</f>
        <v>0</v>
      </c>
      <c r="R59" s="65">
        <f t="shared" si="72"/>
        <v>0</v>
      </c>
      <c r="S59" s="65">
        <f t="shared" si="72"/>
        <v>0</v>
      </c>
      <c r="T59" s="65">
        <f t="shared" si="72"/>
        <v>0</v>
      </c>
      <c r="U59" s="65">
        <f t="shared" si="72"/>
        <v>614.42752000000007</v>
      </c>
      <c r="V59" s="65">
        <f t="shared" si="72"/>
        <v>2633.2608</v>
      </c>
      <c r="W59" s="65">
        <f t="shared" si="72"/>
        <v>2721.0361600000001</v>
      </c>
      <c r="X59" s="65">
        <f t="shared" si="72"/>
        <v>2721.0361600000006</v>
      </c>
      <c r="Y59" s="65">
        <f t="shared" si="72"/>
        <v>2633.2608</v>
      </c>
      <c r="Z59" s="65">
        <f t="shared" si="72"/>
        <v>0</v>
      </c>
      <c r="AA59" s="65">
        <f t="shared" si="72"/>
        <v>0</v>
      </c>
      <c r="AB59" s="65">
        <f t="shared" si="72"/>
        <v>0</v>
      </c>
      <c r="AC59" s="65">
        <f>SUM(AC51:AC58)</f>
        <v>11323.02144</v>
      </c>
    </row>
    <row r="61" spans="1:29" x14ac:dyDescent="0.3">
      <c r="A61" s="6" t="s">
        <v>80</v>
      </c>
      <c r="D61" s="48">
        <f>+D59+D45+D32+D18</f>
        <v>0</v>
      </c>
      <c r="E61" s="48">
        <f t="shared" ref="E61:P61" si="73">+E59+E45+E32+E18</f>
        <v>0</v>
      </c>
      <c r="F61" s="48">
        <f t="shared" si="73"/>
        <v>0</v>
      </c>
      <c r="G61" s="48">
        <f t="shared" si="73"/>
        <v>0</v>
      </c>
      <c r="H61" s="48">
        <f t="shared" si="73"/>
        <v>2157.4963200000002</v>
      </c>
      <c r="I61" s="48">
        <f t="shared" si="73"/>
        <v>9246.4128000000001</v>
      </c>
      <c r="J61" s="48">
        <f t="shared" si="73"/>
        <v>9554.6265600000006</v>
      </c>
      <c r="K61" s="48">
        <f t="shared" si="73"/>
        <v>9554.6265600000024</v>
      </c>
      <c r="L61" s="48">
        <f t="shared" si="73"/>
        <v>7899.7824000000001</v>
      </c>
      <c r="M61" s="48">
        <f t="shared" si="73"/>
        <v>0</v>
      </c>
      <c r="N61" s="48">
        <f t="shared" si="73"/>
        <v>0</v>
      </c>
      <c r="O61" s="48">
        <f t="shared" si="73"/>
        <v>0</v>
      </c>
      <c r="P61" s="48">
        <f t="shared" si="73"/>
        <v>38313.944640000002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C65D1-C9FC-455C-9D91-C2259081D579}">
  <dimension ref="A1:AN60"/>
  <sheetViews>
    <sheetView workbookViewId="0">
      <pane xSplit="3" ySplit="8" topLeftCell="D9" activePane="bottomRight" state="frozenSplit"/>
      <selection pane="topRight" activeCell="G1" sqref="G1"/>
      <selection pane="bottomLeft" activeCell="A13" sqref="A13"/>
      <selection pane="bottomRight" activeCell="A6" sqref="A6:B6"/>
    </sheetView>
  </sheetViews>
  <sheetFormatPr defaultColWidth="8.88671875" defaultRowHeight="14.4" x14ac:dyDescent="0.3"/>
  <cols>
    <col min="1" max="1" width="41.109375" style="6" customWidth="1"/>
    <col min="2" max="2" width="11.44140625" style="8" customWidth="1"/>
    <col min="3" max="3" width="11.44140625" style="6" customWidth="1"/>
    <col min="4" max="4" width="10.33203125" style="6" bestFit="1" customWidth="1"/>
    <col min="5" max="8" width="8.88671875" style="6"/>
    <col min="9" max="9" width="11.33203125" style="6" customWidth="1"/>
    <col min="10" max="11" width="10.77734375" style="6" customWidth="1"/>
    <col min="12" max="12" width="11.88671875" style="6" customWidth="1"/>
    <col min="13" max="13" width="8.88671875" style="6"/>
    <col min="14" max="14" width="10.44140625" style="6" customWidth="1"/>
    <col min="15" max="15" width="8.88671875" style="6"/>
    <col min="16" max="16" width="11.6640625" style="6" customWidth="1"/>
    <col min="17" max="20" width="9.109375" style="49"/>
    <col min="21" max="25" width="10.21875" style="49" customWidth="1"/>
    <col min="26" max="26" width="9.109375" style="49"/>
    <col min="27" max="28" width="10.109375" style="49" customWidth="1"/>
    <col min="29" max="29" width="12" style="49" customWidth="1"/>
    <col min="30" max="16384" width="8.88671875" style="6"/>
  </cols>
  <sheetData>
    <row r="1" spans="1:40" x14ac:dyDescent="0.3">
      <c r="AC1" s="50">
        <f>+'ENTRY RICAVI'!AC1</f>
        <v>1</v>
      </c>
    </row>
    <row r="4" spans="1:40" x14ac:dyDescent="0.3">
      <c r="B4" s="51"/>
    </row>
    <row r="6" spans="1:40" s="10" customFormat="1" x14ac:dyDescent="0.3">
      <c r="A6" s="74" t="s">
        <v>45</v>
      </c>
      <c r="B6" s="76">
        <v>15</v>
      </c>
      <c r="D6" s="54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</row>
    <row r="7" spans="1:40" x14ac:dyDescent="0.3">
      <c r="D7" s="8"/>
    </row>
    <row r="8" spans="1:40" s="13" customFormat="1" ht="57.6" x14ac:dyDescent="0.3">
      <c r="B8" s="13" t="s">
        <v>48</v>
      </c>
      <c r="D8" s="13" t="str">
        <f>+'ENTRY RICAVI'!D2</f>
        <v>GENNAIO</v>
      </c>
      <c r="E8" s="13" t="str">
        <f>+'ENTRY RICAVI'!E2</f>
        <v>FEBBRAIO</v>
      </c>
      <c r="F8" s="13" t="str">
        <f>+'ENTRY RICAVI'!F2</f>
        <v>MARZO</v>
      </c>
      <c r="G8" s="13" t="str">
        <f>+'ENTRY RICAVI'!G2</f>
        <v>APRILE</v>
      </c>
      <c r="H8" s="13" t="str">
        <f>+'ENTRY RICAVI'!H2</f>
        <v>MAGGIO</v>
      </c>
      <c r="I8" s="13" t="str">
        <f>+'ENTRY RICAVI'!I2</f>
        <v>GIUGNO</v>
      </c>
      <c r="J8" s="13" t="str">
        <f>+'ENTRY RICAVI'!J2</f>
        <v>LUGLIO</v>
      </c>
      <c r="K8" s="13" t="str">
        <f>+'ENTRY RICAVI'!K2</f>
        <v>AGOSTO</v>
      </c>
      <c r="L8" s="13" t="str">
        <f>+'ENTRY RICAVI'!L2</f>
        <v>SETTEMBRE</v>
      </c>
      <c r="M8" s="13" t="str">
        <f>+'ENTRY RICAVI'!M2</f>
        <v>OTTOBRE</v>
      </c>
      <c r="N8" s="13" t="str">
        <f>+'ENTRY RICAVI'!N2</f>
        <v>NOVEMBRE</v>
      </c>
      <c r="O8" s="13" t="str">
        <f>+'ENTRY RICAVI'!O2</f>
        <v>DICEMBRE</v>
      </c>
      <c r="P8" s="13" t="str">
        <f>+'ENTRY RICAVI'!P2</f>
        <v>TOTALE A STAGIONE FULL</v>
      </c>
      <c r="Q8" s="13" t="str">
        <f>+'ENTRY RICAVI'!Q2</f>
        <v>GENNAIO</v>
      </c>
      <c r="R8" s="13" t="str">
        <f>+'ENTRY RICAVI'!R2</f>
        <v>FEBBRAIO</v>
      </c>
      <c r="S8" s="13" t="str">
        <f>+'ENTRY RICAVI'!S2</f>
        <v>MARZO</v>
      </c>
      <c r="T8" s="13" t="str">
        <f>+'ENTRY RICAVI'!T2</f>
        <v>APRILE</v>
      </c>
      <c r="U8" s="13" t="str">
        <f>+'ENTRY RICAVI'!U2</f>
        <v>MAGGIO</v>
      </c>
      <c r="V8" s="13" t="str">
        <f>+'ENTRY RICAVI'!V2</f>
        <v>GIUGNO</v>
      </c>
      <c r="W8" s="13" t="str">
        <f>+'ENTRY RICAVI'!W2</f>
        <v>LUGLIO</v>
      </c>
      <c r="X8" s="13" t="str">
        <f>+'ENTRY RICAVI'!X2</f>
        <v>AGOSTO</v>
      </c>
      <c r="Y8" s="13" t="str">
        <f>+'ENTRY RICAVI'!Y2</f>
        <v>SETTEMBRE</v>
      </c>
      <c r="Z8" s="13" t="str">
        <f>+'ENTRY RICAVI'!Z2</f>
        <v>OTTOBRE</v>
      </c>
      <c r="AA8" s="13" t="str">
        <f>+'ENTRY RICAVI'!AA2</f>
        <v>NOVEMBRE</v>
      </c>
      <c r="AB8" s="13" t="str">
        <f>+'ENTRY RICAVI'!AB2</f>
        <v>DICEMBRE</v>
      </c>
      <c r="AC8" s="13" t="str">
        <f>+'ENTRY RICAVI'!AC2</f>
        <v>TOTALE CON STAGIONE OCCUPATA RIDOTTA</v>
      </c>
      <c r="AD8" s="13">
        <f>+'ENTRY RICAVI'!AD2</f>
        <v>0</v>
      </c>
      <c r="AE8" s="13">
        <f>+'ENTRY RICAVI'!AE2</f>
        <v>0</v>
      </c>
      <c r="AF8" s="13">
        <f>+'ENTRY RICAVI'!AF2</f>
        <v>0</v>
      </c>
      <c r="AG8" s="13">
        <f>+'ENTRY RICAVI'!AG2</f>
        <v>0</v>
      </c>
      <c r="AH8" s="13">
        <f>+'ENTRY RICAVI'!AH2</f>
        <v>0</v>
      </c>
      <c r="AI8" s="13">
        <f>+'ENTRY RICAVI'!AI2</f>
        <v>0</v>
      </c>
      <c r="AJ8" s="13">
        <f>+'ENTRY RICAVI'!AJ2</f>
        <v>0</v>
      </c>
      <c r="AK8" s="13">
        <f>+'ENTRY RICAVI'!AK2</f>
        <v>0</v>
      </c>
      <c r="AL8" s="13">
        <f>+'ENTRY RICAVI'!AL2</f>
        <v>0</v>
      </c>
      <c r="AM8" s="13">
        <f>+'ENTRY RICAVI'!AM2</f>
        <v>0</v>
      </c>
      <c r="AN8" s="13">
        <f>+'ENTRY RICAVI'!AN2</f>
        <v>0</v>
      </c>
    </row>
    <row r="9" spans="1:40" x14ac:dyDescent="0.3">
      <c r="A9" s="6" t="str">
        <f>+'ENTRY RICAVI'!A3</f>
        <v>APPARTAMENTO PIANO TERRA MQ 47</v>
      </c>
      <c r="B9" s="6"/>
    </row>
    <row r="10" spans="1:40" x14ac:dyDescent="0.3">
      <c r="A10" s="6" t="str">
        <f>+'ENTRY RICAVI'!A4</f>
        <v>2 POSTI LETTO</v>
      </c>
      <c r="B10" s="6">
        <v>1</v>
      </c>
    </row>
    <row r="11" spans="1:40" x14ac:dyDescent="0.3">
      <c r="A11" s="6" t="str">
        <f>+'ENTRY RICAVI'!A5</f>
        <v>BASSA STAGIONE - 25 MAGGIO-20 LUGLIO</v>
      </c>
      <c r="B11" s="8">
        <f>+B10*B$6</f>
        <v>15</v>
      </c>
      <c r="C11" s="8">
        <f>+B11</f>
        <v>15</v>
      </c>
      <c r="D11" s="8">
        <f>+$C11*D12</f>
        <v>0</v>
      </c>
      <c r="E11" s="8">
        <f t="shared" ref="E11:O11" si="0">+$C11*E12</f>
        <v>0</v>
      </c>
      <c r="F11" s="8">
        <f t="shared" si="0"/>
        <v>0</v>
      </c>
      <c r="G11" s="8">
        <f t="shared" si="0"/>
        <v>0</v>
      </c>
      <c r="H11" s="8">
        <f>+$C11*H12</f>
        <v>105</v>
      </c>
      <c r="I11" s="8">
        <f t="shared" si="0"/>
        <v>450</v>
      </c>
      <c r="J11" s="8">
        <f t="shared" si="0"/>
        <v>300</v>
      </c>
      <c r="K11" s="8">
        <f t="shared" si="0"/>
        <v>0</v>
      </c>
      <c r="L11" s="8">
        <f t="shared" si="0"/>
        <v>0</v>
      </c>
      <c r="M11" s="8">
        <f t="shared" si="0"/>
        <v>0</v>
      </c>
      <c r="N11" s="8">
        <f t="shared" si="0"/>
        <v>0</v>
      </c>
      <c r="O11" s="8">
        <f t="shared" si="0"/>
        <v>0</v>
      </c>
      <c r="P11" s="8">
        <f>SUM(D11:O11)</f>
        <v>855</v>
      </c>
      <c r="Q11" s="57">
        <f>+$C11*Q12</f>
        <v>0</v>
      </c>
      <c r="R11" s="57">
        <f t="shared" ref="R11:AB11" si="1">+$C11*R12</f>
        <v>0</v>
      </c>
      <c r="S11" s="57">
        <f t="shared" si="1"/>
        <v>0</v>
      </c>
      <c r="T11" s="57">
        <f t="shared" si="1"/>
        <v>0</v>
      </c>
      <c r="U11" s="57">
        <f t="shared" si="1"/>
        <v>105</v>
      </c>
      <c r="V11" s="57">
        <f t="shared" si="1"/>
        <v>450</v>
      </c>
      <c r="W11" s="57">
        <f t="shared" si="1"/>
        <v>300</v>
      </c>
      <c r="X11" s="57">
        <f t="shared" si="1"/>
        <v>0</v>
      </c>
      <c r="Y11" s="57">
        <f t="shared" si="1"/>
        <v>0</v>
      </c>
      <c r="Z11" s="57">
        <f t="shared" si="1"/>
        <v>0</v>
      </c>
      <c r="AA11" s="57">
        <f>+$C11*AA12</f>
        <v>0</v>
      </c>
      <c r="AB11" s="57">
        <f t="shared" si="1"/>
        <v>0</v>
      </c>
      <c r="AC11" s="57">
        <f>SUM(Q11:AB11)</f>
        <v>855</v>
      </c>
      <c r="AD11" s="6">
        <f>+'ENTRY RICAVI'!AD5</f>
        <v>0</v>
      </c>
      <c r="AE11" s="6">
        <f>+'ENTRY RICAVI'!AE5</f>
        <v>0</v>
      </c>
      <c r="AF11" s="6">
        <f>+'ENTRY RICAVI'!AF5</f>
        <v>0</v>
      </c>
      <c r="AG11" s="6">
        <f>+'ENTRY RICAVI'!AG5</f>
        <v>0</v>
      </c>
      <c r="AH11" s="6">
        <f>+'ENTRY RICAVI'!AH5</f>
        <v>0</v>
      </c>
      <c r="AI11" s="6">
        <f>+'ENTRY RICAVI'!AI5</f>
        <v>0</v>
      </c>
      <c r="AJ11" s="6">
        <f>+'ENTRY RICAVI'!AJ5</f>
        <v>0</v>
      </c>
      <c r="AK11" s="6">
        <f>+'ENTRY RICAVI'!AK5</f>
        <v>0</v>
      </c>
      <c r="AL11" s="6">
        <f>+'ENTRY RICAVI'!AL5</f>
        <v>0</v>
      </c>
      <c r="AM11" s="6">
        <f>+'ENTRY RICAVI'!AM5</f>
        <v>0</v>
      </c>
      <c r="AN11" s="6">
        <f>+'ENTRY RICAVI'!AN5</f>
        <v>0</v>
      </c>
    </row>
    <row r="12" spans="1:40" x14ac:dyDescent="0.3">
      <c r="A12" s="6" t="str">
        <f>+'ENTRY RICAVI'!A6</f>
        <v>giorni dei soggiorni</v>
      </c>
      <c r="B12" s="48"/>
      <c r="D12" s="22"/>
      <c r="E12" s="22"/>
      <c r="F12" s="22"/>
      <c r="G12" s="22"/>
      <c r="H12" s="23">
        <v>7</v>
      </c>
      <c r="I12" s="23">
        <v>30</v>
      </c>
      <c r="J12" s="23">
        <v>20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4"/>
      <c r="Q12" s="58">
        <f t="shared" ref="Q12:T12" si="2">+D12*$AC$1</f>
        <v>0</v>
      </c>
      <c r="R12" s="58">
        <f t="shared" si="2"/>
        <v>0</v>
      </c>
      <c r="S12" s="58">
        <f t="shared" si="2"/>
        <v>0</v>
      </c>
      <c r="T12" s="58">
        <f t="shared" si="2"/>
        <v>0</v>
      </c>
      <c r="U12" s="58">
        <f>+H12*$AC$1</f>
        <v>7</v>
      </c>
      <c r="V12" s="58">
        <f t="shared" ref="V12:AB12" si="3">+I12*$AC$1</f>
        <v>30</v>
      </c>
      <c r="W12" s="58">
        <f t="shared" si="3"/>
        <v>20</v>
      </c>
      <c r="X12" s="58">
        <f t="shared" si="3"/>
        <v>0</v>
      </c>
      <c r="Y12" s="58">
        <f t="shared" si="3"/>
        <v>0</v>
      </c>
      <c r="Z12" s="58">
        <f t="shared" si="3"/>
        <v>0</v>
      </c>
      <c r="AA12" s="58">
        <f t="shared" si="3"/>
        <v>0</v>
      </c>
      <c r="AB12" s="58">
        <f t="shared" si="3"/>
        <v>0</v>
      </c>
      <c r="AC12" s="59"/>
      <c r="AD12" s="6">
        <f>+'ENTRY RICAVI'!AD6</f>
        <v>0</v>
      </c>
      <c r="AE12" s="6">
        <f>+'ENTRY RICAVI'!AE6</f>
        <v>0</v>
      </c>
      <c r="AF12" s="6">
        <f>+'ENTRY RICAVI'!AF6</f>
        <v>0</v>
      </c>
      <c r="AG12" s="6">
        <f>+'ENTRY RICAVI'!AG6</f>
        <v>0</v>
      </c>
      <c r="AH12" s="6">
        <f>+'ENTRY RICAVI'!AH6</f>
        <v>0</v>
      </c>
      <c r="AI12" s="6">
        <f>+'ENTRY RICAVI'!AI6</f>
        <v>0</v>
      </c>
      <c r="AJ12" s="6">
        <f>+'ENTRY RICAVI'!AJ6</f>
        <v>0</v>
      </c>
      <c r="AK12" s="6">
        <f>+'ENTRY RICAVI'!AK6</f>
        <v>0</v>
      </c>
      <c r="AL12" s="6">
        <f>+'ENTRY RICAVI'!AL6</f>
        <v>0</v>
      </c>
      <c r="AM12" s="6">
        <f>+'ENTRY RICAVI'!AM6</f>
        <v>0</v>
      </c>
      <c r="AN12" s="6">
        <f>+'ENTRY RICAVI'!AN6</f>
        <v>0</v>
      </c>
    </row>
    <row r="13" spans="1:40" x14ac:dyDescent="0.3">
      <c r="A13" s="6" t="str">
        <f>+'ENTRY RICAVI'!A7</f>
        <v>ALTA STAGIONE - 21 LUGLIO 24 AGOSTO</v>
      </c>
      <c r="B13" s="48">
        <f>+B11</f>
        <v>15</v>
      </c>
      <c r="C13" s="48">
        <f>+C11</f>
        <v>15</v>
      </c>
      <c r="D13" s="8">
        <f>+$C13*D14</f>
        <v>0</v>
      </c>
      <c r="E13" s="8">
        <f t="shared" ref="E13:O13" si="4">+$C13*E14</f>
        <v>0</v>
      </c>
      <c r="F13" s="8">
        <f t="shared" si="4"/>
        <v>0</v>
      </c>
      <c r="G13" s="8">
        <f t="shared" si="4"/>
        <v>0</v>
      </c>
      <c r="H13" s="8">
        <f t="shared" si="4"/>
        <v>0</v>
      </c>
      <c r="I13" s="8">
        <f t="shared" si="4"/>
        <v>0</v>
      </c>
      <c r="J13" s="8">
        <f t="shared" si="4"/>
        <v>165</v>
      </c>
      <c r="K13" s="8">
        <f t="shared" si="4"/>
        <v>360</v>
      </c>
      <c r="L13" s="8">
        <f t="shared" si="4"/>
        <v>0</v>
      </c>
      <c r="M13" s="8">
        <f t="shared" si="4"/>
        <v>0</v>
      </c>
      <c r="N13" s="8">
        <f t="shared" si="4"/>
        <v>0</v>
      </c>
      <c r="O13" s="8">
        <f t="shared" si="4"/>
        <v>0</v>
      </c>
      <c r="P13" s="8">
        <f>SUM(D13:O13)</f>
        <v>525</v>
      </c>
      <c r="Q13" s="57">
        <f>+$C13*Q14</f>
        <v>0</v>
      </c>
      <c r="R13" s="57">
        <f t="shared" ref="R13:AB13" si="5">+$C13*R14</f>
        <v>0</v>
      </c>
      <c r="S13" s="57">
        <f t="shared" si="5"/>
        <v>0</v>
      </c>
      <c r="T13" s="57">
        <f t="shared" si="5"/>
        <v>0</v>
      </c>
      <c r="U13" s="57">
        <f t="shared" si="5"/>
        <v>0</v>
      </c>
      <c r="V13" s="57">
        <f t="shared" si="5"/>
        <v>0</v>
      </c>
      <c r="W13" s="57">
        <f t="shared" si="5"/>
        <v>165</v>
      </c>
      <c r="X13" s="57">
        <f t="shared" si="5"/>
        <v>360</v>
      </c>
      <c r="Y13" s="57">
        <f t="shared" si="5"/>
        <v>0</v>
      </c>
      <c r="Z13" s="57">
        <f t="shared" si="5"/>
        <v>0</v>
      </c>
      <c r="AA13" s="57">
        <f t="shared" si="5"/>
        <v>0</v>
      </c>
      <c r="AB13" s="57">
        <f t="shared" si="5"/>
        <v>0</v>
      </c>
      <c r="AC13" s="57">
        <f>SUM(U13:Y13)</f>
        <v>525</v>
      </c>
      <c r="AD13" s="6">
        <f>+'ENTRY RICAVI'!AD7</f>
        <v>0</v>
      </c>
      <c r="AE13" s="6">
        <f>+'ENTRY RICAVI'!AE7</f>
        <v>0</v>
      </c>
      <c r="AF13" s="6">
        <f>+'ENTRY RICAVI'!AF7</f>
        <v>0</v>
      </c>
      <c r="AG13" s="6">
        <f>+'ENTRY RICAVI'!AG7</f>
        <v>0</v>
      </c>
      <c r="AH13" s="6">
        <f>+'ENTRY RICAVI'!AH7</f>
        <v>0</v>
      </c>
      <c r="AI13" s="6">
        <f>+'ENTRY RICAVI'!AI7</f>
        <v>0</v>
      </c>
      <c r="AJ13" s="6">
        <f>+'ENTRY RICAVI'!AJ7</f>
        <v>0</v>
      </c>
      <c r="AK13" s="6">
        <f>+'ENTRY RICAVI'!AK7</f>
        <v>0</v>
      </c>
      <c r="AL13" s="6">
        <f>+'ENTRY RICAVI'!AL7</f>
        <v>0</v>
      </c>
      <c r="AM13" s="6">
        <f>+'ENTRY RICAVI'!AM7</f>
        <v>0</v>
      </c>
      <c r="AN13" s="6">
        <f>+'ENTRY RICAVI'!AN7</f>
        <v>0</v>
      </c>
    </row>
    <row r="14" spans="1:40" x14ac:dyDescent="0.3">
      <c r="A14" s="6" t="str">
        <f>+'ENTRY RICAVI'!A8</f>
        <v>giorni dei soggiorni</v>
      </c>
      <c r="B14" s="6"/>
      <c r="D14" s="22"/>
      <c r="E14" s="22"/>
      <c r="F14" s="22"/>
      <c r="G14" s="22"/>
      <c r="H14" s="23">
        <v>0</v>
      </c>
      <c r="I14" s="23">
        <v>0</v>
      </c>
      <c r="J14" s="23">
        <v>11</v>
      </c>
      <c r="K14" s="23">
        <v>24</v>
      </c>
      <c r="L14" s="23">
        <v>0</v>
      </c>
      <c r="M14" s="23">
        <v>0</v>
      </c>
      <c r="N14" s="23">
        <v>0</v>
      </c>
      <c r="O14" s="23">
        <v>0</v>
      </c>
      <c r="P14" s="24"/>
      <c r="Q14" s="60">
        <f t="shared" ref="Q14:T14" si="6">+D14*$AC$1</f>
        <v>0</v>
      </c>
      <c r="R14" s="60">
        <f t="shared" si="6"/>
        <v>0</v>
      </c>
      <c r="S14" s="60">
        <f t="shared" si="6"/>
        <v>0</v>
      </c>
      <c r="T14" s="60">
        <f t="shared" si="6"/>
        <v>0</v>
      </c>
      <c r="U14" s="60">
        <f>+H14*$AC$1</f>
        <v>0</v>
      </c>
      <c r="V14" s="60">
        <f t="shared" ref="V14:AB14" si="7">+I14*$AC$1</f>
        <v>0</v>
      </c>
      <c r="W14" s="60">
        <f t="shared" si="7"/>
        <v>11</v>
      </c>
      <c r="X14" s="60">
        <f t="shared" si="7"/>
        <v>24</v>
      </c>
      <c r="Y14" s="60">
        <f t="shared" si="7"/>
        <v>0</v>
      </c>
      <c r="Z14" s="60">
        <f t="shared" si="7"/>
        <v>0</v>
      </c>
      <c r="AA14" s="60">
        <f t="shared" si="7"/>
        <v>0</v>
      </c>
      <c r="AB14" s="60">
        <f t="shared" si="7"/>
        <v>0</v>
      </c>
      <c r="AC14" s="59"/>
      <c r="AD14" s="6">
        <f>+'ENTRY RICAVI'!AD8</f>
        <v>0</v>
      </c>
      <c r="AE14" s="6">
        <f>+'ENTRY RICAVI'!AE8</f>
        <v>0</v>
      </c>
      <c r="AF14" s="6">
        <f>+'ENTRY RICAVI'!AF8</f>
        <v>0</v>
      </c>
      <c r="AG14" s="6">
        <f>+'ENTRY RICAVI'!AG8</f>
        <v>0</v>
      </c>
      <c r="AH14" s="6">
        <f>+'ENTRY RICAVI'!AH8</f>
        <v>0</v>
      </c>
      <c r="AI14" s="6">
        <f>+'ENTRY RICAVI'!AI8</f>
        <v>0</v>
      </c>
      <c r="AJ14" s="6">
        <f>+'ENTRY RICAVI'!AJ8</f>
        <v>0</v>
      </c>
      <c r="AK14" s="6">
        <f>+'ENTRY RICAVI'!AK8</f>
        <v>0</v>
      </c>
      <c r="AL14" s="6">
        <f>+'ENTRY RICAVI'!AL8</f>
        <v>0</v>
      </c>
      <c r="AM14" s="6">
        <f>+'ENTRY RICAVI'!AM8</f>
        <v>0</v>
      </c>
      <c r="AN14" s="6">
        <f>+'ENTRY RICAVI'!AN8</f>
        <v>0</v>
      </c>
    </row>
    <row r="15" spans="1:40" x14ac:dyDescent="0.3">
      <c r="A15" s="6" t="str">
        <f>+'ENTRY RICAVI'!A9</f>
        <v>BASSA STAGIONE - 25 AGOSTO 30 SETTEMBRE</v>
      </c>
      <c r="B15" s="48">
        <f>+B13</f>
        <v>15</v>
      </c>
      <c r="C15" s="48">
        <f>+C13</f>
        <v>15</v>
      </c>
      <c r="D15" s="8">
        <f>+$C15*D16</f>
        <v>0</v>
      </c>
      <c r="E15" s="8">
        <f t="shared" ref="E15:O15" si="8">+$C15*E16</f>
        <v>0</v>
      </c>
      <c r="F15" s="8">
        <f t="shared" si="8"/>
        <v>0</v>
      </c>
      <c r="G15" s="8">
        <f t="shared" si="8"/>
        <v>0</v>
      </c>
      <c r="H15" s="8">
        <f t="shared" si="8"/>
        <v>0</v>
      </c>
      <c r="I15" s="8">
        <f t="shared" si="8"/>
        <v>0</v>
      </c>
      <c r="J15" s="8">
        <f t="shared" si="8"/>
        <v>0</v>
      </c>
      <c r="K15" s="8">
        <f t="shared" si="8"/>
        <v>105</v>
      </c>
      <c r="L15" s="8">
        <f t="shared" si="8"/>
        <v>0</v>
      </c>
      <c r="M15" s="8">
        <f t="shared" si="8"/>
        <v>0</v>
      </c>
      <c r="N15" s="8">
        <f t="shared" si="8"/>
        <v>0</v>
      </c>
      <c r="O15" s="8">
        <f t="shared" si="8"/>
        <v>0</v>
      </c>
      <c r="P15" s="8">
        <f>SUM(D15:O15)</f>
        <v>105</v>
      </c>
      <c r="Q15" s="57">
        <f>+$C15*Q16</f>
        <v>0</v>
      </c>
      <c r="R15" s="57">
        <f t="shared" ref="R15:AB15" si="9">+$C15*R16</f>
        <v>0</v>
      </c>
      <c r="S15" s="57">
        <f t="shared" si="9"/>
        <v>0</v>
      </c>
      <c r="T15" s="57">
        <f t="shared" si="9"/>
        <v>0</v>
      </c>
      <c r="U15" s="57">
        <f t="shared" si="9"/>
        <v>0</v>
      </c>
      <c r="V15" s="57">
        <f t="shared" si="9"/>
        <v>0</v>
      </c>
      <c r="W15" s="57">
        <f t="shared" si="9"/>
        <v>0</v>
      </c>
      <c r="X15" s="57">
        <f t="shared" si="9"/>
        <v>105</v>
      </c>
      <c r="Y15" s="57">
        <f t="shared" si="9"/>
        <v>0</v>
      </c>
      <c r="Z15" s="57">
        <f t="shared" si="9"/>
        <v>0</v>
      </c>
      <c r="AA15" s="57">
        <f t="shared" si="9"/>
        <v>0</v>
      </c>
      <c r="AB15" s="57">
        <f t="shared" si="9"/>
        <v>0</v>
      </c>
      <c r="AC15" s="57">
        <f>SUM(U15:Y15)</f>
        <v>105</v>
      </c>
      <c r="AD15" s="6">
        <f>+'ENTRY RICAVI'!AD9</f>
        <v>0</v>
      </c>
      <c r="AE15" s="6">
        <f>+'ENTRY RICAVI'!AE9</f>
        <v>0</v>
      </c>
      <c r="AF15" s="6">
        <f>+'ENTRY RICAVI'!AF9</f>
        <v>0</v>
      </c>
      <c r="AG15" s="6">
        <f>+'ENTRY RICAVI'!AG9</f>
        <v>0</v>
      </c>
      <c r="AH15" s="6">
        <f>+'ENTRY RICAVI'!AH9</f>
        <v>0</v>
      </c>
      <c r="AI15" s="6">
        <f>+'ENTRY RICAVI'!AI9</f>
        <v>0</v>
      </c>
      <c r="AJ15" s="6">
        <f>+'ENTRY RICAVI'!AJ9</f>
        <v>0</v>
      </c>
      <c r="AK15" s="6">
        <f>+'ENTRY RICAVI'!AK9</f>
        <v>0</v>
      </c>
      <c r="AL15" s="6">
        <f>+'ENTRY RICAVI'!AL9</f>
        <v>0</v>
      </c>
      <c r="AM15" s="6">
        <f>+'ENTRY RICAVI'!AM9</f>
        <v>0</v>
      </c>
      <c r="AN15" s="6">
        <f>+'ENTRY RICAVI'!AN9</f>
        <v>0</v>
      </c>
    </row>
    <row r="16" spans="1:40" x14ac:dyDescent="0.3">
      <c r="A16" s="6" t="str">
        <f>+'ENTRY RICAVI'!A10</f>
        <v>giorni dei soggiorni</v>
      </c>
      <c r="B16" s="6"/>
      <c r="D16" s="22"/>
      <c r="E16" s="22"/>
      <c r="F16" s="22"/>
      <c r="G16" s="22"/>
      <c r="H16" s="23">
        <v>0</v>
      </c>
      <c r="I16" s="23">
        <v>0</v>
      </c>
      <c r="J16" s="23">
        <v>0</v>
      </c>
      <c r="K16" s="23">
        <v>7</v>
      </c>
      <c r="L16" s="23">
        <v>0</v>
      </c>
      <c r="M16" s="23">
        <v>0</v>
      </c>
      <c r="N16" s="23">
        <v>0</v>
      </c>
      <c r="O16" s="23">
        <v>0</v>
      </c>
      <c r="P16" s="24"/>
      <c r="Q16" s="60">
        <f t="shared" ref="Q16:T16" si="10">+D16*$AC$1</f>
        <v>0</v>
      </c>
      <c r="R16" s="60">
        <f t="shared" si="10"/>
        <v>0</v>
      </c>
      <c r="S16" s="60">
        <f t="shared" si="10"/>
        <v>0</v>
      </c>
      <c r="T16" s="60">
        <f t="shared" si="10"/>
        <v>0</v>
      </c>
      <c r="U16" s="60">
        <f>+H16*$AC$1</f>
        <v>0</v>
      </c>
      <c r="V16" s="60">
        <f t="shared" ref="V16:AB16" si="11">+I16*$AC$1</f>
        <v>0</v>
      </c>
      <c r="W16" s="60">
        <f t="shared" si="11"/>
        <v>0</v>
      </c>
      <c r="X16" s="60">
        <f t="shared" si="11"/>
        <v>7</v>
      </c>
      <c r="Y16" s="60">
        <f t="shared" si="11"/>
        <v>0</v>
      </c>
      <c r="Z16" s="60">
        <f t="shared" si="11"/>
        <v>0</v>
      </c>
      <c r="AA16" s="60">
        <f t="shared" si="11"/>
        <v>0</v>
      </c>
      <c r="AB16" s="60">
        <f t="shared" si="11"/>
        <v>0</v>
      </c>
      <c r="AC16" s="59"/>
      <c r="AD16" s="6">
        <f>+'ENTRY RICAVI'!AD10</f>
        <v>0</v>
      </c>
      <c r="AE16" s="6">
        <f>+'ENTRY RICAVI'!AE10</f>
        <v>0</v>
      </c>
      <c r="AF16" s="6">
        <f>+'ENTRY RICAVI'!AF10</f>
        <v>0</v>
      </c>
      <c r="AG16" s="6">
        <f>+'ENTRY RICAVI'!AG10</f>
        <v>0</v>
      </c>
      <c r="AH16" s="6">
        <f>+'ENTRY RICAVI'!AH10</f>
        <v>0</v>
      </c>
      <c r="AI16" s="6">
        <f>+'ENTRY RICAVI'!AI10</f>
        <v>0</v>
      </c>
      <c r="AJ16" s="6">
        <f>+'ENTRY RICAVI'!AJ10</f>
        <v>0</v>
      </c>
      <c r="AK16" s="6">
        <f>+'ENTRY RICAVI'!AK10</f>
        <v>0</v>
      </c>
      <c r="AL16" s="6">
        <f>+'ENTRY RICAVI'!AL10</f>
        <v>0</v>
      </c>
      <c r="AM16" s="6">
        <f>+'ENTRY RICAVI'!AM10</f>
        <v>0</v>
      </c>
      <c r="AN16" s="6">
        <f>+'ENTRY RICAVI'!AN10</f>
        <v>0</v>
      </c>
    </row>
    <row r="17" spans="1:40" x14ac:dyDescent="0.3">
      <c r="A17" s="6" t="str">
        <f>+'ENTRY RICAVI'!A11</f>
        <v>totali</v>
      </c>
      <c r="B17" s="6"/>
      <c r="D17" s="9">
        <f t="shared" ref="D17:O17" si="12">SUM(D11:D16)</f>
        <v>0</v>
      </c>
      <c r="E17" s="9">
        <f t="shared" si="12"/>
        <v>0</v>
      </c>
      <c r="F17" s="9">
        <f t="shared" si="12"/>
        <v>0</v>
      </c>
      <c r="G17" s="9">
        <f t="shared" si="12"/>
        <v>0</v>
      </c>
      <c r="H17" s="9">
        <f t="shared" si="12"/>
        <v>112</v>
      </c>
      <c r="I17" s="9">
        <f t="shared" si="12"/>
        <v>480</v>
      </c>
      <c r="J17" s="9">
        <f t="shared" si="12"/>
        <v>496</v>
      </c>
      <c r="K17" s="9">
        <f t="shared" si="12"/>
        <v>496</v>
      </c>
      <c r="L17" s="9">
        <f t="shared" si="12"/>
        <v>0</v>
      </c>
      <c r="M17" s="9">
        <f t="shared" si="12"/>
        <v>0</v>
      </c>
      <c r="N17" s="9">
        <f t="shared" si="12"/>
        <v>0</v>
      </c>
      <c r="O17" s="9">
        <f t="shared" si="12"/>
        <v>0</v>
      </c>
      <c r="P17" s="9">
        <f>SUM(P11:P16)</f>
        <v>1485</v>
      </c>
      <c r="Q17" s="61">
        <f t="shared" ref="Q17:AB17" si="13">SUM(Q11:Q16)</f>
        <v>0</v>
      </c>
      <c r="R17" s="61">
        <f t="shared" si="13"/>
        <v>0</v>
      </c>
      <c r="S17" s="61">
        <f t="shared" si="13"/>
        <v>0</v>
      </c>
      <c r="T17" s="61">
        <f t="shared" si="13"/>
        <v>0</v>
      </c>
      <c r="U17" s="61">
        <f t="shared" si="13"/>
        <v>112</v>
      </c>
      <c r="V17" s="61">
        <f t="shared" si="13"/>
        <v>480</v>
      </c>
      <c r="W17" s="61">
        <f t="shared" si="13"/>
        <v>496</v>
      </c>
      <c r="X17" s="61">
        <f t="shared" si="13"/>
        <v>496</v>
      </c>
      <c r="Y17" s="61">
        <f t="shared" si="13"/>
        <v>0</v>
      </c>
      <c r="Z17" s="61">
        <f t="shared" si="13"/>
        <v>0</v>
      </c>
      <c r="AA17" s="61">
        <f t="shared" si="13"/>
        <v>0</v>
      </c>
      <c r="AB17" s="61">
        <f t="shared" si="13"/>
        <v>0</v>
      </c>
      <c r="AC17" s="61">
        <f>SUM(AC11:AC16)</f>
        <v>1485</v>
      </c>
      <c r="AD17" s="6">
        <f>+'ENTRY RICAVI'!AD11</f>
        <v>0</v>
      </c>
      <c r="AE17" s="6">
        <f>+'ENTRY RICAVI'!AE11</f>
        <v>0</v>
      </c>
      <c r="AF17" s="6">
        <f>+'ENTRY RICAVI'!AF11</f>
        <v>0</v>
      </c>
      <c r="AG17" s="6">
        <f>+'ENTRY RICAVI'!AG11</f>
        <v>0</v>
      </c>
      <c r="AH17" s="6">
        <f>+'ENTRY RICAVI'!AH11</f>
        <v>0</v>
      </c>
      <c r="AI17" s="6">
        <f>+'ENTRY RICAVI'!AI11</f>
        <v>0</v>
      </c>
      <c r="AJ17" s="6">
        <f>+'ENTRY RICAVI'!AJ11</f>
        <v>0</v>
      </c>
      <c r="AK17" s="6">
        <f>+'ENTRY RICAVI'!AK11</f>
        <v>0</v>
      </c>
      <c r="AL17" s="6">
        <f>+'ENTRY RICAVI'!AL11</f>
        <v>0</v>
      </c>
      <c r="AM17" s="6">
        <f>+'ENTRY RICAVI'!AM11</f>
        <v>0</v>
      </c>
      <c r="AN17" s="6">
        <f>+'ENTRY RICAVI'!AN11</f>
        <v>0</v>
      </c>
    </row>
    <row r="18" spans="1:40" x14ac:dyDescent="0.3">
      <c r="B18" s="6"/>
      <c r="D18" s="19"/>
      <c r="E18" s="19"/>
      <c r="F18" s="19"/>
      <c r="G18" s="19"/>
      <c r="H18" s="8"/>
      <c r="I18" s="8"/>
      <c r="J18" s="8"/>
      <c r="K18" s="8"/>
      <c r="L18" s="8"/>
      <c r="M18" s="8"/>
      <c r="N18" s="8"/>
      <c r="O18" s="8"/>
      <c r="P18" s="8"/>
      <c r="Q18" s="57"/>
      <c r="R18" s="57"/>
      <c r="S18" s="57"/>
      <c r="T18" s="57"/>
    </row>
    <row r="20" spans="1:40" s="13" customFormat="1" ht="57.6" x14ac:dyDescent="0.3">
      <c r="B20" s="13" t="s">
        <v>48</v>
      </c>
      <c r="D20" s="13" t="str">
        <f>+D8</f>
        <v>GENNAIO</v>
      </c>
      <c r="E20" s="13" t="str">
        <f t="shared" ref="E20:AC20" si="14">+E8</f>
        <v>FEBBRAIO</v>
      </c>
      <c r="F20" s="13" t="str">
        <f t="shared" si="14"/>
        <v>MARZO</v>
      </c>
      <c r="G20" s="13" t="str">
        <f t="shared" si="14"/>
        <v>APRILE</v>
      </c>
      <c r="H20" s="13" t="str">
        <f t="shared" si="14"/>
        <v>MAGGIO</v>
      </c>
      <c r="I20" s="13" t="str">
        <f t="shared" si="14"/>
        <v>GIUGNO</v>
      </c>
      <c r="J20" s="13" t="str">
        <f t="shared" si="14"/>
        <v>LUGLIO</v>
      </c>
      <c r="K20" s="13" t="str">
        <f t="shared" si="14"/>
        <v>AGOSTO</v>
      </c>
      <c r="L20" s="13" t="str">
        <f t="shared" si="14"/>
        <v>SETTEMBRE</v>
      </c>
      <c r="M20" s="13" t="str">
        <f t="shared" si="14"/>
        <v>OTTOBRE</v>
      </c>
      <c r="N20" s="13" t="str">
        <f t="shared" si="14"/>
        <v>NOVEMBRE</v>
      </c>
      <c r="O20" s="13" t="str">
        <f t="shared" si="14"/>
        <v>DICEMBRE</v>
      </c>
      <c r="P20" s="13" t="str">
        <f t="shared" si="14"/>
        <v>TOTALE A STAGIONE FULL</v>
      </c>
      <c r="Q20" s="13" t="str">
        <f>+Q8</f>
        <v>GENNAIO</v>
      </c>
      <c r="R20" s="13" t="str">
        <f t="shared" si="14"/>
        <v>FEBBRAIO</v>
      </c>
      <c r="S20" s="13" t="str">
        <f t="shared" si="14"/>
        <v>MARZO</v>
      </c>
      <c r="T20" s="13" t="str">
        <f t="shared" si="14"/>
        <v>APRILE</v>
      </c>
      <c r="U20" s="13" t="str">
        <f t="shared" si="14"/>
        <v>MAGGIO</v>
      </c>
      <c r="V20" s="13" t="str">
        <f t="shared" si="14"/>
        <v>GIUGNO</v>
      </c>
      <c r="W20" s="13" t="str">
        <f t="shared" si="14"/>
        <v>LUGLIO</v>
      </c>
      <c r="X20" s="13" t="str">
        <f t="shared" si="14"/>
        <v>AGOSTO</v>
      </c>
      <c r="Y20" s="13" t="str">
        <f t="shared" si="14"/>
        <v>SETTEMBRE</v>
      </c>
      <c r="Z20" s="13" t="str">
        <f t="shared" si="14"/>
        <v>OTTOBRE</v>
      </c>
      <c r="AA20" s="13" t="str">
        <f t="shared" si="14"/>
        <v>NOVEMBRE</v>
      </c>
      <c r="AB20" s="13" t="str">
        <f t="shared" si="14"/>
        <v>DICEMBRE</v>
      </c>
      <c r="AC20" s="13" t="str">
        <f t="shared" si="14"/>
        <v>TOTALE CON STAGIONE OCCUPATA RIDOTTA</v>
      </c>
    </row>
    <row r="21" spans="1:40" x14ac:dyDescent="0.3">
      <c r="A21" s="6" t="s">
        <v>16</v>
      </c>
      <c r="B21" s="18"/>
      <c r="C21" s="19"/>
      <c r="D21" s="19"/>
      <c r="E21" s="19"/>
      <c r="F21" s="19"/>
      <c r="G21" s="19"/>
      <c r="H21" s="8"/>
      <c r="I21" s="8"/>
      <c r="J21" s="8"/>
      <c r="K21" s="8"/>
      <c r="L21" s="8"/>
      <c r="M21" s="8"/>
      <c r="N21" s="8"/>
      <c r="O21" s="8"/>
      <c r="P21" s="8"/>
      <c r="Q21" s="57"/>
      <c r="R21" s="57"/>
      <c r="S21" s="57"/>
      <c r="T21" s="57"/>
    </row>
    <row r="22" spans="1:40" x14ac:dyDescent="0.3">
      <c r="A22" s="6" t="s">
        <v>17</v>
      </c>
      <c r="B22" s="62">
        <v>2</v>
      </c>
      <c r="C22" s="63"/>
      <c r="D22" s="19"/>
      <c r="E22" s="19"/>
      <c r="F22" s="19"/>
      <c r="G22" s="19"/>
      <c r="H22" s="8"/>
      <c r="I22" s="8"/>
      <c r="J22" s="8"/>
      <c r="K22" s="8"/>
      <c r="L22" s="8"/>
      <c r="M22" s="8"/>
      <c r="N22" s="8"/>
      <c r="O22" s="8"/>
      <c r="P22" s="8"/>
      <c r="Q22" s="57"/>
      <c r="R22" s="57"/>
      <c r="S22" s="57"/>
      <c r="T22" s="57"/>
    </row>
    <row r="23" spans="1:40" x14ac:dyDescent="0.3">
      <c r="A23" s="6" t="s">
        <v>18</v>
      </c>
      <c r="B23" s="8">
        <f>+B22*B$6</f>
        <v>30</v>
      </c>
      <c r="C23" s="19">
        <f>+B23</f>
        <v>30</v>
      </c>
      <c r="D23" s="8">
        <f>+$C23*D24</f>
        <v>0</v>
      </c>
      <c r="E23" s="8">
        <f t="shared" ref="E23:O23" si="15">+$C23*E24</f>
        <v>0</v>
      </c>
      <c r="F23" s="8">
        <f t="shared" si="15"/>
        <v>0</v>
      </c>
      <c r="G23" s="8">
        <f t="shared" si="15"/>
        <v>0</v>
      </c>
      <c r="H23" s="8">
        <f>+$C23*H24</f>
        <v>210</v>
      </c>
      <c r="I23" s="8">
        <f>+$C23*I24</f>
        <v>660</v>
      </c>
      <c r="J23" s="8">
        <f t="shared" si="15"/>
        <v>0</v>
      </c>
      <c r="K23" s="8">
        <f t="shared" si="15"/>
        <v>0</v>
      </c>
      <c r="L23" s="8">
        <f t="shared" si="15"/>
        <v>0</v>
      </c>
      <c r="M23" s="8">
        <f t="shared" si="15"/>
        <v>0</v>
      </c>
      <c r="N23" s="8">
        <f t="shared" si="15"/>
        <v>0</v>
      </c>
      <c r="O23" s="8">
        <f t="shared" si="15"/>
        <v>0</v>
      </c>
      <c r="P23" s="8">
        <f>SUM(D23:O23)</f>
        <v>870</v>
      </c>
      <c r="Q23" s="57">
        <f>+$C23*Q24</f>
        <v>0</v>
      </c>
      <c r="R23" s="57">
        <f t="shared" ref="R23:AB23" si="16">+$C23*R24</f>
        <v>0</v>
      </c>
      <c r="S23" s="57">
        <f t="shared" si="16"/>
        <v>0</v>
      </c>
      <c r="T23" s="57">
        <f t="shared" si="16"/>
        <v>0</v>
      </c>
      <c r="U23" s="57">
        <f t="shared" si="16"/>
        <v>210</v>
      </c>
      <c r="V23" s="57">
        <f t="shared" si="16"/>
        <v>660</v>
      </c>
      <c r="W23" s="57">
        <f t="shared" si="16"/>
        <v>0</v>
      </c>
      <c r="X23" s="57">
        <f t="shared" si="16"/>
        <v>0</v>
      </c>
      <c r="Y23" s="57">
        <f t="shared" si="16"/>
        <v>0</v>
      </c>
      <c r="Z23" s="57">
        <f t="shared" si="16"/>
        <v>0</v>
      </c>
      <c r="AA23" s="57">
        <f t="shared" si="16"/>
        <v>0</v>
      </c>
      <c r="AB23" s="57">
        <f t="shared" si="16"/>
        <v>0</v>
      </c>
      <c r="AC23" s="57">
        <f>SUM(Q23:AB23)</f>
        <v>870</v>
      </c>
    </row>
    <row r="24" spans="1:40" s="35" customFormat="1" x14ac:dyDescent="0.3">
      <c r="A24" s="31" t="s">
        <v>27</v>
      </c>
      <c r="B24" s="32"/>
      <c r="C24" s="33"/>
      <c r="D24" s="33"/>
      <c r="E24" s="33"/>
      <c r="F24" s="33"/>
      <c r="G24" s="33"/>
      <c r="H24" s="34">
        <f>31-24</f>
        <v>7</v>
      </c>
      <c r="I24" s="34">
        <v>22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24"/>
      <c r="Q24" s="58">
        <f t="shared" ref="Q24:T24" si="17">+D24*$AC$1</f>
        <v>0</v>
      </c>
      <c r="R24" s="58">
        <f t="shared" si="17"/>
        <v>0</v>
      </c>
      <c r="S24" s="58">
        <f t="shared" si="17"/>
        <v>0</v>
      </c>
      <c r="T24" s="58">
        <f t="shared" si="17"/>
        <v>0</v>
      </c>
      <c r="U24" s="58">
        <f>+H24*$AC$1</f>
        <v>7</v>
      </c>
      <c r="V24" s="58">
        <f t="shared" ref="V24:AB24" si="18">+I24*$AC$1</f>
        <v>22</v>
      </c>
      <c r="W24" s="58">
        <f t="shared" si="18"/>
        <v>0</v>
      </c>
      <c r="X24" s="58">
        <f t="shared" si="18"/>
        <v>0</v>
      </c>
      <c r="Y24" s="58">
        <f t="shared" si="18"/>
        <v>0</v>
      </c>
      <c r="Z24" s="58">
        <f t="shared" si="18"/>
        <v>0</v>
      </c>
      <c r="AA24" s="58">
        <f t="shared" si="18"/>
        <v>0</v>
      </c>
      <c r="AB24" s="58">
        <f t="shared" si="18"/>
        <v>0</v>
      </c>
      <c r="AC24" s="59"/>
    </row>
    <row r="25" spans="1:40" x14ac:dyDescent="0.3">
      <c r="A25" s="36" t="s">
        <v>19</v>
      </c>
      <c r="B25" s="37">
        <f>+B23</f>
        <v>30</v>
      </c>
      <c r="C25" s="38">
        <f>+C23</f>
        <v>30</v>
      </c>
      <c r="D25" s="8">
        <f>+$C25*D26</f>
        <v>0</v>
      </c>
      <c r="E25" s="8">
        <f t="shared" ref="E25:O25" si="19">+$C25*E26</f>
        <v>0</v>
      </c>
      <c r="F25" s="8">
        <f t="shared" si="19"/>
        <v>0</v>
      </c>
      <c r="G25" s="8">
        <f t="shared" si="19"/>
        <v>0</v>
      </c>
      <c r="H25" s="8">
        <f t="shared" si="19"/>
        <v>0</v>
      </c>
      <c r="I25" s="8">
        <f t="shared" si="19"/>
        <v>240</v>
      </c>
      <c r="J25" s="8">
        <f t="shared" si="19"/>
        <v>660</v>
      </c>
      <c r="K25" s="8">
        <f t="shared" si="19"/>
        <v>0</v>
      </c>
      <c r="L25" s="8">
        <f t="shared" si="19"/>
        <v>0</v>
      </c>
      <c r="M25" s="8">
        <f t="shared" si="19"/>
        <v>0</v>
      </c>
      <c r="N25" s="8">
        <f t="shared" si="19"/>
        <v>0</v>
      </c>
      <c r="O25" s="8">
        <f t="shared" si="19"/>
        <v>0</v>
      </c>
      <c r="P25" s="8">
        <f>SUM(D25:O25)</f>
        <v>900</v>
      </c>
      <c r="Q25" s="57">
        <f>+$C25*Q26</f>
        <v>0</v>
      </c>
      <c r="R25" s="57">
        <f t="shared" ref="R25:AB25" si="20">+$C25*R26</f>
        <v>0</v>
      </c>
      <c r="S25" s="57">
        <f t="shared" si="20"/>
        <v>0</v>
      </c>
      <c r="T25" s="57">
        <f t="shared" si="20"/>
        <v>0</v>
      </c>
      <c r="U25" s="57">
        <f t="shared" si="20"/>
        <v>0</v>
      </c>
      <c r="V25" s="57">
        <f t="shared" si="20"/>
        <v>240</v>
      </c>
      <c r="W25" s="57">
        <f t="shared" si="20"/>
        <v>660</v>
      </c>
      <c r="X25" s="57">
        <f t="shared" si="20"/>
        <v>0</v>
      </c>
      <c r="Y25" s="57">
        <f t="shared" si="20"/>
        <v>0</v>
      </c>
      <c r="Z25" s="57">
        <f t="shared" si="20"/>
        <v>0</v>
      </c>
      <c r="AA25" s="57">
        <f t="shared" si="20"/>
        <v>0</v>
      </c>
      <c r="AB25" s="57">
        <f t="shared" si="20"/>
        <v>0</v>
      </c>
      <c r="AC25" s="57">
        <f>SUM(Q25:AB25)</f>
        <v>900</v>
      </c>
    </row>
    <row r="26" spans="1:40" s="35" customFormat="1" x14ac:dyDescent="0.3">
      <c r="A26" s="31" t="s">
        <v>27</v>
      </c>
      <c r="B26" s="32"/>
      <c r="C26" s="33"/>
      <c r="D26" s="33"/>
      <c r="E26" s="33"/>
      <c r="F26" s="33"/>
      <c r="G26" s="33"/>
      <c r="H26" s="34">
        <v>0</v>
      </c>
      <c r="I26" s="34">
        <f>30-22</f>
        <v>8</v>
      </c>
      <c r="J26" s="34">
        <v>22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24"/>
      <c r="Q26" s="58">
        <f t="shared" ref="Q26:T26" si="21">+D26*$AC$1</f>
        <v>0</v>
      </c>
      <c r="R26" s="58">
        <f t="shared" si="21"/>
        <v>0</v>
      </c>
      <c r="S26" s="58">
        <f t="shared" si="21"/>
        <v>0</v>
      </c>
      <c r="T26" s="58">
        <f t="shared" si="21"/>
        <v>0</v>
      </c>
      <c r="U26" s="58">
        <f>+H26*$AC$1</f>
        <v>0</v>
      </c>
      <c r="V26" s="58">
        <f t="shared" ref="V26:AB26" si="22">+I26*$AC$1</f>
        <v>8</v>
      </c>
      <c r="W26" s="58">
        <f t="shared" si="22"/>
        <v>22</v>
      </c>
      <c r="X26" s="58">
        <f t="shared" si="22"/>
        <v>0</v>
      </c>
      <c r="Y26" s="58">
        <f t="shared" si="22"/>
        <v>0</v>
      </c>
      <c r="Z26" s="58">
        <f t="shared" si="22"/>
        <v>0</v>
      </c>
      <c r="AA26" s="58">
        <f t="shared" si="22"/>
        <v>0</v>
      </c>
      <c r="AB26" s="58">
        <f t="shared" si="22"/>
        <v>0</v>
      </c>
      <c r="AC26" s="59"/>
    </row>
    <row r="27" spans="1:40" x14ac:dyDescent="0.3">
      <c r="A27" s="36" t="s">
        <v>20</v>
      </c>
      <c r="B27" s="37">
        <f>+B25</f>
        <v>30</v>
      </c>
      <c r="C27" s="38">
        <f>+C25</f>
        <v>30</v>
      </c>
      <c r="D27" s="8">
        <f>+$C27*D28</f>
        <v>0</v>
      </c>
      <c r="E27" s="8">
        <f t="shared" ref="E27:O27" si="23">+$C27*E28</f>
        <v>0</v>
      </c>
      <c r="F27" s="8">
        <f t="shared" si="23"/>
        <v>0</v>
      </c>
      <c r="G27" s="8">
        <f t="shared" si="23"/>
        <v>0</v>
      </c>
      <c r="H27" s="8">
        <f t="shared" si="23"/>
        <v>0</v>
      </c>
      <c r="I27" s="8">
        <f t="shared" si="23"/>
        <v>0</v>
      </c>
      <c r="J27" s="8">
        <f t="shared" si="23"/>
        <v>270</v>
      </c>
      <c r="K27" s="8">
        <f t="shared" si="23"/>
        <v>720</v>
      </c>
      <c r="L27" s="8">
        <f t="shared" si="23"/>
        <v>0</v>
      </c>
      <c r="M27" s="8">
        <f t="shared" si="23"/>
        <v>0</v>
      </c>
      <c r="N27" s="8">
        <f t="shared" si="23"/>
        <v>0</v>
      </c>
      <c r="O27" s="8">
        <f t="shared" si="23"/>
        <v>0</v>
      </c>
      <c r="P27" s="8">
        <f>SUM(D27:O27)</f>
        <v>990</v>
      </c>
      <c r="Q27" s="57">
        <f>+$C27*Q28</f>
        <v>0</v>
      </c>
      <c r="R27" s="57">
        <f t="shared" ref="R27:AB27" si="24">+$C27*R28</f>
        <v>0</v>
      </c>
      <c r="S27" s="57">
        <f t="shared" si="24"/>
        <v>0</v>
      </c>
      <c r="T27" s="57">
        <f t="shared" si="24"/>
        <v>0</v>
      </c>
      <c r="U27" s="57">
        <f t="shared" si="24"/>
        <v>0</v>
      </c>
      <c r="V27" s="57">
        <f t="shared" si="24"/>
        <v>0</v>
      </c>
      <c r="W27" s="57">
        <f t="shared" si="24"/>
        <v>270</v>
      </c>
      <c r="X27" s="57">
        <f t="shared" si="24"/>
        <v>720</v>
      </c>
      <c r="Y27" s="57">
        <f t="shared" si="24"/>
        <v>0</v>
      </c>
      <c r="Z27" s="57">
        <f t="shared" si="24"/>
        <v>0</v>
      </c>
      <c r="AA27" s="57">
        <f t="shared" si="24"/>
        <v>0</v>
      </c>
      <c r="AB27" s="57">
        <f t="shared" si="24"/>
        <v>0</v>
      </c>
      <c r="AC27" s="57">
        <f>SUM(Q27:AB27)</f>
        <v>990</v>
      </c>
    </row>
    <row r="28" spans="1:40" s="35" customFormat="1" x14ac:dyDescent="0.3">
      <c r="A28" s="31" t="s">
        <v>27</v>
      </c>
      <c r="B28" s="32"/>
      <c r="C28" s="33"/>
      <c r="D28" s="33"/>
      <c r="E28" s="33"/>
      <c r="F28" s="33"/>
      <c r="G28" s="33"/>
      <c r="H28" s="34">
        <v>0</v>
      </c>
      <c r="I28" s="34">
        <v>0</v>
      </c>
      <c r="J28" s="34">
        <f>31-22</f>
        <v>9</v>
      </c>
      <c r="K28" s="34">
        <v>24</v>
      </c>
      <c r="L28" s="34">
        <v>0</v>
      </c>
      <c r="M28" s="34">
        <v>0</v>
      </c>
      <c r="N28" s="34">
        <v>0</v>
      </c>
      <c r="O28" s="34">
        <v>0</v>
      </c>
      <c r="P28" s="24"/>
      <c r="Q28" s="58">
        <f t="shared" ref="Q28:T28" si="25">+D28*$AC$1</f>
        <v>0</v>
      </c>
      <c r="R28" s="58">
        <f t="shared" si="25"/>
        <v>0</v>
      </c>
      <c r="S28" s="58">
        <f t="shared" si="25"/>
        <v>0</v>
      </c>
      <c r="T28" s="58">
        <f t="shared" si="25"/>
        <v>0</v>
      </c>
      <c r="U28" s="58">
        <f>+H28*$AC$1</f>
        <v>0</v>
      </c>
      <c r="V28" s="58">
        <f t="shared" ref="V28:AB28" si="26">+I28*$AC$1</f>
        <v>0</v>
      </c>
      <c r="W28" s="58">
        <f t="shared" si="26"/>
        <v>9</v>
      </c>
      <c r="X28" s="58">
        <f t="shared" si="26"/>
        <v>24</v>
      </c>
      <c r="Y28" s="58">
        <f t="shared" si="26"/>
        <v>0</v>
      </c>
      <c r="Z28" s="58">
        <f t="shared" si="26"/>
        <v>0</v>
      </c>
      <c r="AA28" s="58">
        <f t="shared" si="26"/>
        <v>0</v>
      </c>
      <c r="AB28" s="58">
        <f t="shared" si="26"/>
        <v>0</v>
      </c>
      <c r="AC28" s="59"/>
    </row>
    <row r="29" spans="1:40" x14ac:dyDescent="0.3">
      <c r="A29" s="36" t="s">
        <v>25</v>
      </c>
      <c r="B29" s="37">
        <f>+B27</f>
        <v>30</v>
      </c>
      <c r="C29" s="38">
        <f>+C27</f>
        <v>30</v>
      </c>
      <c r="D29" s="8">
        <f>+$C29*D30</f>
        <v>0</v>
      </c>
      <c r="E29" s="8">
        <f t="shared" ref="E29:O29" si="27">+$C29*E30</f>
        <v>0</v>
      </c>
      <c r="F29" s="8">
        <f t="shared" si="27"/>
        <v>0</v>
      </c>
      <c r="G29" s="8">
        <f t="shared" si="27"/>
        <v>0</v>
      </c>
      <c r="H29" s="8">
        <f t="shared" si="27"/>
        <v>0</v>
      </c>
      <c r="I29" s="8">
        <f t="shared" si="27"/>
        <v>0</v>
      </c>
      <c r="J29" s="8">
        <f t="shared" si="27"/>
        <v>0</v>
      </c>
      <c r="K29" s="8">
        <f t="shared" si="27"/>
        <v>210</v>
      </c>
      <c r="L29" s="8">
        <f t="shared" si="27"/>
        <v>900</v>
      </c>
      <c r="M29" s="8">
        <f t="shared" si="27"/>
        <v>0</v>
      </c>
      <c r="N29" s="8">
        <f t="shared" si="27"/>
        <v>0</v>
      </c>
      <c r="O29" s="8">
        <f t="shared" si="27"/>
        <v>0</v>
      </c>
      <c r="P29" s="8">
        <f>SUM(D29:O29)</f>
        <v>1110</v>
      </c>
      <c r="Q29" s="57">
        <f>+$C29*Q30</f>
        <v>0</v>
      </c>
      <c r="R29" s="57">
        <f t="shared" ref="R29:AB29" si="28">+$C29*R30</f>
        <v>0</v>
      </c>
      <c r="S29" s="57">
        <f t="shared" si="28"/>
        <v>0</v>
      </c>
      <c r="T29" s="57">
        <f t="shared" si="28"/>
        <v>0</v>
      </c>
      <c r="U29" s="57">
        <f t="shared" si="28"/>
        <v>0</v>
      </c>
      <c r="V29" s="57">
        <f t="shared" si="28"/>
        <v>0</v>
      </c>
      <c r="W29" s="57">
        <f t="shared" si="28"/>
        <v>0</v>
      </c>
      <c r="X29" s="57">
        <f t="shared" si="28"/>
        <v>210</v>
      </c>
      <c r="Y29" s="57">
        <f t="shared" si="28"/>
        <v>900</v>
      </c>
      <c r="Z29" s="57">
        <f t="shared" si="28"/>
        <v>0</v>
      </c>
      <c r="AA29" s="57">
        <f t="shared" si="28"/>
        <v>0</v>
      </c>
      <c r="AB29" s="57">
        <f t="shared" si="28"/>
        <v>0</v>
      </c>
      <c r="AC29" s="57">
        <f>SUM(Q29:AB29)</f>
        <v>1110</v>
      </c>
    </row>
    <row r="30" spans="1:40" s="35" customFormat="1" x14ac:dyDescent="0.3">
      <c r="A30" s="31" t="s">
        <v>27</v>
      </c>
      <c r="B30" s="32"/>
      <c r="C30" s="33"/>
      <c r="D30" s="33"/>
      <c r="E30" s="33"/>
      <c r="F30" s="33"/>
      <c r="G30" s="33"/>
      <c r="H30" s="34">
        <v>0</v>
      </c>
      <c r="I30" s="34">
        <v>0</v>
      </c>
      <c r="J30" s="34">
        <v>0</v>
      </c>
      <c r="K30" s="34">
        <f>31-24</f>
        <v>7</v>
      </c>
      <c r="L30" s="34">
        <v>30</v>
      </c>
      <c r="M30" s="34">
        <v>0</v>
      </c>
      <c r="N30" s="34">
        <v>0</v>
      </c>
      <c r="O30" s="34">
        <v>0</v>
      </c>
      <c r="P30" s="39"/>
      <c r="Q30" s="58">
        <f t="shared" ref="Q30:T30" si="29">+D30*$AC$1</f>
        <v>0</v>
      </c>
      <c r="R30" s="58">
        <f t="shared" si="29"/>
        <v>0</v>
      </c>
      <c r="S30" s="58">
        <f t="shared" si="29"/>
        <v>0</v>
      </c>
      <c r="T30" s="58">
        <f t="shared" si="29"/>
        <v>0</v>
      </c>
      <c r="U30" s="58">
        <f>+H30*$AC$1</f>
        <v>0</v>
      </c>
      <c r="V30" s="58">
        <f t="shared" ref="V30:AB30" si="30">+I30*$AC$1</f>
        <v>0</v>
      </c>
      <c r="W30" s="58">
        <f t="shared" si="30"/>
        <v>0</v>
      </c>
      <c r="X30" s="58">
        <f t="shared" si="30"/>
        <v>7</v>
      </c>
      <c r="Y30" s="58">
        <f t="shared" si="30"/>
        <v>30</v>
      </c>
      <c r="Z30" s="58">
        <f t="shared" si="30"/>
        <v>0</v>
      </c>
      <c r="AA30" s="58">
        <f t="shared" si="30"/>
        <v>0</v>
      </c>
      <c r="AB30" s="58">
        <f t="shared" si="30"/>
        <v>0</v>
      </c>
      <c r="AC30" s="64"/>
    </row>
    <row r="31" spans="1:40" s="41" customFormat="1" x14ac:dyDescent="0.3">
      <c r="A31" s="41" t="s">
        <v>28</v>
      </c>
      <c r="B31" s="42"/>
      <c r="C31" s="43"/>
      <c r="D31" s="41">
        <f t="shared" ref="D31:G31" si="31">+D23+D25+D27+D29</f>
        <v>0</v>
      </c>
      <c r="E31" s="41">
        <f t="shared" si="31"/>
        <v>0</v>
      </c>
      <c r="F31" s="41">
        <f t="shared" si="31"/>
        <v>0</v>
      </c>
      <c r="G31" s="41">
        <f t="shared" si="31"/>
        <v>0</v>
      </c>
      <c r="H31" s="41">
        <f>+H23+H25+H27+H29</f>
        <v>210</v>
      </c>
      <c r="I31" s="41">
        <f t="shared" ref="I31:AB31" si="32">+I23+I25+I27+I29</f>
        <v>900</v>
      </c>
      <c r="J31" s="41">
        <f t="shared" si="32"/>
        <v>930</v>
      </c>
      <c r="K31" s="41">
        <f t="shared" si="32"/>
        <v>930</v>
      </c>
      <c r="L31" s="41">
        <f t="shared" si="32"/>
        <v>900</v>
      </c>
      <c r="M31" s="41">
        <f t="shared" si="32"/>
        <v>0</v>
      </c>
      <c r="N31" s="41">
        <f t="shared" si="32"/>
        <v>0</v>
      </c>
      <c r="O31" s="41">
        <f t="shared" si="32"/>
        <v>0</v>
      </c>
      <c r="P31" s="41">
        <f>SUM(P23:P30)</f>
        <v>3870</v>
      </c>
      <c r="Q31" s="65">
        <f t="shared" si="32"/>
        <v>0</v>
      </c>
      <c r="R31" s="65">
        <f t="shared" si="32"/>
        <v>0</v>
      </c>
      <c r="S31" s="65">
        <f t="shared" si="32"/>
        <v>0</v>
      </c>
      <c r="T31" s="65">
        <f t="shared" si="32"/>
        <v>0</v>
      </c>
      <c r="U31" s="65">
        <f t="shared" si="32"/>
        <v>210</v>
      </c>
      <c r="V31" s="65">
        <f t="shared" si="32"/>
        <v>900</v>
      </c>
      <c r="W31" s="65">
        <f t="shared" si="32"/>
        <v>930</v>
      </c>
      <c r="X31" s="65">
        <f t="shared" si="32"/>
        <v>930</v>
      </c>
      <c r="Y31" s="65">
        <f t="shared" si="32"/>
        <v>900</v>
      </c>
      <c r="Z31" s="65">
        <f t="shared" si="32"/>
        <v>0</v>
      </c>
      <c r="AA31" s="65">
        <f t="shared" si="32"/>
        <v>0</v>
      </c>
      <c r="AB31" s="65">
        <f t="shared" si="32"/>
        <v>0</v>
      </c>
      <c r="AC31" s="65">
        <f>SUM(AC23:AC30)</f>
        <v>3870</v>
      </c>
    </row>
    <row r="32" spans="1:40" x14ac:dyDescent="0.3">
      <c r="A32" s="36"/>
      <c r="B32" s="37"/>
      <c r="C32" s="38"/>
      <c r="D32" s="38"/>
      <c r="E32" s="38"/>
      <c r="F32" s="38"/>
      <c r="G32" s="38"/>
      <c r="H32" s="45"/>
      <c r="I32" s="45"/>
      <c r="J32" s="45"/>
      <c r="K32" s="45"/>
      <c r="L32" s="45"/>
      <c r="M32" s="45"/>
      <c r="N32" s="45"/>
      <c r="O32" s="45"/>
      <c r="P32" s="8"/>
      <c r="Q32" s="57"/>
      <c r="R32" s="57"/>
      <c r="S32" s="57"/>
      <c r="T32" s="57"/>
    </row>
    <row r="33" spans="1:29" s="13" customFormat="1" ht="57.6" x14ac:dyDescent="0.3">
      <c r="B33" s="13" t="s">
        <v>48</v>
      </c>
      <c r="D33" s="13" t="str">
        <f>+D20</f>
        <v>GENNAIO</v>
      </c>
      <c r="E33" s="13" t="str">
        <f t="shared" ref="E33:AC33" si="33">+E20</f>
        <v>FEBBRAIO</v>
      </c>
      <c r="F33" s="13" t="str">
        <f t="shared" si="33"/>
        <v>MARZO</v>
      </c>
      <c r="G33" s="13" t="str">
        <f t="shared" si="33"/>
        <v>APRILE</v>
      </c>
      <c r="H33" s="13" t="str">
        <f t="shared" si="33"/>
        <v>MAGGIO</v>
      </c>
      <c r="I33" s="13" t="str">
        <f t="shared" si="33"/>
        <v>GIUGNO</v>
      </c>
      <c r="J33" s="13" t="str">
        <f t="shared" si="33"/>
        <v>LUGLIO</v>
      </c>
      <c r="K33" s="13" t="str">
        <f t="shared" si="33"/>
        <v>AGOSTO</v>
      </c>
      <c r="L33" s="13" t="str">
        <f t="shared" si="33"/>
        <v>SETTEMBRE</v>
      </c>
      <c r="M33" s="13" t="str">
        <f t="shared" si="33"/>
        <v>OTTOBRE</v>
      </c>
      <c r="N33" s="13" t="str">
        <f t="shared" si="33"/>
        <v>NOVEMBRE</v>
      </c>
      <c r="O33" s="13" t="str">
        <f t="shared" si="33"/>
        <v>DICEMBRE</v>
      </c>
      <c r="P33" s="13" t="str">
        <f t="shared" si="33"/>
        <v>TOTALE A STAGIONE FULL</v>
      </c>
      <c r="Q33" s="13" t="str">
        <f t="shared" si="33"/>
        <v>GENNAIO</v>
      </c>
      <c r="R33" s="13" t="str">
        <f t="shared" si="33"/>
        <v>FEBBRAIO</v>
      </c>
      <c r="S33" s="13" t="str">
        <f t="shared" si="33"/>
        <v>MARZO</v>
      </c>
      <c r="T33" s="13" t="str">
        <f t="shared" si="33"/>
        <v>APRILE</v>
      </c>
      <c r="U33" s="13" t="str">
        <f t="shared" si="33"/>
        <v>MAGGIO</v>
      </c>
      <c r="V33" s="13" t="str">
        <f t="shared" si="33"/>
        <v>GIUGNO</v>
      </c>
      <c r="W33" s="13" t="str">
        <f t="shared" si="33"/>
        <v>LUGLIO</v>
      </c>
      <c r="X33" s="13" t="str">
        <f t="shared" si="33"/>
        <v>AGOSTO</v>
      </c>
      <c r="Y33" s="13" t="str">
        <f t="shared" si="33"/>
        <v>SETTEMBRE</v>
      </c>
      <c r="Z33" s="13" t="str">
        <f t="shared" si="33"/>
        <v>OTTOBRE</v>
      </c>
      <c r="AA33" s="13" t="str">
        <f t="shared" si="33"/>
        <v>NOVEMBRE</v>
      </c>
      <c r="AB33" s="13" t="str">
        <f t="shared" si="33"/>
        <v>DICEMBRE</v>
      </c>
      <c r="AC33" s="13" t="str">
        <f t="shared" si="33"/>
        <v>TOTALE CON STAGIONE OCCUPATA RIDOTTA</v>
      </c>
    </row>
    <row r="34" spans="1:29" x14ac:dyDescent="0.3">
      <c r="A34" s="6" t="s">
        <v>22</v>
      </c>
      <c r="B34" s="18"/>
      <c r="C34" s="19"/>
      <c r="D34" s="19"/>
      <c r="E34" s="19"/>
      <c r="F34" s="19"/>
      <c r="G34" s="19"/>
      <c r="H34" s="8"/>
      <c r="I34" s="8"/>
      <c r="J34" s="8"/>
      <c r="K34" s="8"/>
      <c r="L34" s="8"/>
      <c r="M34" s="8"/>
      <c r="N34" s="8"/>
      <c r="O34" s="8"/>
      <c r="P34" s="8"/>
      <c r="Q34" s="57"/>
      <c r="R34" s="57"/>
      <c r="S34" s="57"/>
      <c r="T34" s="57"/>
    </row>
    <row r="35" spans="1:29" x14ac:dyDescent="0.3">
      <c r="A35" s="6" t="s">
        <v>17</v>
      </c>
      <c r="B35" s="62">
        <v>2</v>
      </c>
      <c r="C35" s="63"/>
      <c r="D35" s="19"/>
      <c r="E35" s="19"/>
      <c r="F35" s="19"/>
      <c r="G35" s="19"/>
      <c r="H35" s="8"/>
      <c r="I35" s="8"/>
      <c r="J35" s="8"/>
      <c r="K35" s="8"/>
      <c r="L35" s="8"/>
      <c r="M35" s="8"/>
      <c r="N35" s="8"/>
      <c r="O35" s="8"/>
      <c r="P35" s="8"/>
      <c r="Q35" s="57"/>
      <c r="R35" s="57"/>
      <c r="S35" s="57"/>
      <c r="T35" s="57"/>
    </row>
    <row r="36" spans="1:29" x14ac:dyDescent="0.3">
      <c r="A36" s="6" t="s">
        <v>18</v>
      </c>
      <c r="B36" s="8">
        <f>+B35*B$6</f>
        <v>30</v>
      </c>
      <c r="C36" s="19">
        <f>+B36</f>
        <v>30</v>
      </c>
      <c r="D36" s="8">
        <f>+$C36*D37</f>
        <v>0</v>
      </c>
      <c r="E36" s="8">
        <f t="shared" ref="E36:O36" si="34">+$C36*E37</f>
        <v>0</v>
      </c>
      <c r="F36" s="8">
        <f t="shared" si="34"/>
        <v>0</v>
      </c>
      <c r="G36" s="8">
        <f t="shared" si="34"/>
        <v>0</v>
      </c>
      <c r="H36" s="8">
        <f t="shared" si="34"/>
        <v>210</v>
      </c>
      <c r="I36" s="8">
        <f t="shared" si="34"/>
        <v>660</v>
      </c>
      <c r="J36" s="8">
        <f t="shared" si="34"/>
        <v>0</v>
      </c>
      <c r="K36" s="8">
        <f t="shared" si="34"/>
        <v>0</v>
      </c>
      <c r="L36" s="8">
        <f t="shared" si="34"/>
        <v>0</v>
      </c>
      <c r="M36" s="8">
        <f t="shared" si="34"/>
        <v>0</v>
      </c>
      <c r="N36" s="8">
        <f t="shared" si="34"/>
        <v>0</v>
      </c>
      <c r="O36" s="8">
        <f t="shared" si="34"/>
        <v>0</v>
      </c>
      <c r="P36" s="8">
        <f>SUM(D36:O36)</f>
        <v>870</v>
      </c>
      <c r="Q36" s="57">
        <f>+$C36*Q37</f>
        <v>0</v>
      </c>
      <c r="R36" s="57">
        <f t="shared" ref="R36:AB36" si="35">+$C36*R37</f>
        <v>0</v>
      </c>
      <c r="S36" s="57">
        <f t="shared" si="35"/>
        <v>0</v>
      </c>
      <c r="T36" s="57">
        <f t="shared" si="35"/>
        <v>0</v>
      </c>
      <c r="U36" s="57">
        <f t="shared" si="35"/>
        <v>210</v>
      </c>
      <c r="V36" s="57">
        <f t="shared" si="35"/>
        <v>660</v>
      </c>
      <c r="W36" s="57">
        <f t="shared" si="35"/>
        <v>0</v>
      </c>
      <c r="X36" s="57">
        <f t="shared" si="35"/>
        <v>0</v>
      </c>
      <c r="Y36" s="57">
        <f t="shared" si="35"/>
        <v>0</v>
      </c>
      <c r="Z36" s="57">
        <f t="shared" si="35"/>
        <v>0</v>
      </c>
      <c r="AA36" s="57">
        <f t="shared" si="35"/>
        <v>0</v>
      </c>
      <c r="AB36" s="57">
        <f t="shared" si="35"/>
        <v>0</v>
      </c>
      <c r="AC36" s="57">
        <f>SUM(Q36:AB36)</f>
        <v>870</v>
      </c>
    </row>
    <row r="37" spans="1:29" s="35" customFormat="1" x14ac:dyDescent="0.3">
      <c r="A37" s="31" t="s">
        <v>27</v>
      </c>
      <c r="B37" s="32"/>
      <c r="C37" s="33"/>
      <c r="D37" s="33"/>
      <c r="E37" s="33"/>
      <c r="F37" s="33"/>
      <c r="G37" s="33"/>
      <c r="H37" s="34">
        <f>31-24</f>
        <v>7</v>
      </c>
      <c r="I37" s="34">
        <v>22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24"/>
      <c r="Q37" s="58">
        <f t="shared" ref="Q37:T37" si="36">+D37*$AC$1</f>
        <v>0</v>
      </c>
      <c r="R37" s="58">
        <f t="shared" si="36"/>
        <v>0</v>
      </c>
      <c r="S37" s="58">
        <f t="shared" si="36"/>
        <v>0</v>
      </c>
      <c r="T37" s="58">
        <f t="shared" si="36"/>
        <v>0</v>
      </c>
      <c r="U37" s="58">
        <f>+H37*$AC$1</f>
        <v>7</v>
      </c>
      <c r="V37" s="58">
        <f t="shared" ref="V37:AB37" si="37">+I37*$AC$1</f>
        <v>22</v>
      </c>
      <c r="W37" s="58">
        <f t="shared" si="37"/>
        <v>0</v>
      </c>
      <c r="X37" s="58">
        <f t="shared" si="37"/>
        <v>0</v>
      </c>
      <c r="Y37" s="58">
        <f t="shared" si="37"/>
        <v>0</v>
      </c>
      <c r="Z37" s="58">
        <f t="shared" si="37"/>
        <v>0</v>
      </c>
      <c r="AA37" s="58">
        <f t="shared" si="37"/>
        <v>0</v>
      </c>
      <c r="AB37" s="58">
        <f t="shared" si="37"/>
        <v>0</v>
      </c>
      <c r="AC37" s="59"/>
    </row>
    <row r="38" spans="1:29" x14ac:dyDescent="0.3">
      <c r="A38" s="36" t="s">
        <v>19</v>
      </c>
      <c r="B38" s="37">
        <f>+B36</f>
        <v>30</v>
      </c>
      <c r="C38" s="38">
        <f>+C36</f>
        <v>30</v>
      </c>
      <c r="D38" s="8">
        <f>+$C38*D39</f>
        <v>0</v>
      </c>
      <c r="E38" s="8">
        <f t="shared" ref="E38:O38" si="38">+$C38*E39</f>
        <v>0</v>
      </c>
      <c r="F38" s="8">
        <f t="shared" si="38"/>
        <v>0</v>
      </c>
      <c r="G38" s="8">
        <f t="shared" si="38"/>
        <v>0</v>
      </c>
      <c r="H38" s="8">
        <f t="shared" si="38"/>
        <v>0</v>
      </c>
      <c r="I38" s="8">
        <f t="shared" si="38"/>
        <v>240</v>
      </c>
      <c r="J38" s="8">
        <f t="shared" si="38"/>
        <v>660</v>
      </c>
      <c r="K38" s="8">
        <f t="shared" si="38"/>
        <v>0</v>
      </c>
      <c r="L38" s="8">
        <f t="shared" si="38"/>
        <v>0</v>
      </c>
      <c r="M38" s="8">
        <f t="shared" si="38"/>
        <v>0</v>
      </c>
      <c r="N38" s="8">
        <f t="shared" si="38"/>
        <v>0</v>
      </c>
      <c r="O38" s="8">
        <f t="shared" si="38"/>
        <v>0</v>
      </c>
      <c r="P38" s="8">
        <f>SUM(D38:O38)</f>
        <v>900</v>
      </c>
      <c r="Q38" s="57">
        <f>+$C38*Q39</f>
        <v>0</v>
      </c>
      <c r="R38" s="57">
        <f t="shared" ref="R38:AB38" si="39">+$C38*R39</f>
        <v>0</v>
      </c>
      <c r="S38" s="57">
        <f t="shared" si="39"/>
        <v>0</v>
      </c>
      <c r="T38" s="57">
        <f t="shared" si="39"/>
        <v>0</v>
      </c>
      <c r="U38" s="57">
        <f t="shared" si="39"/>
        <v>0</v>
      </c>
      <c r="V38" s="57">
        <f t="shared" si="39"/>
        <v>240</v>
      </c>
      <c r="W38" s="57">
        <f t="shared" si="39"/>
        <v>660</v>
      </c>
      <c r="X38" s="57">
        <f t="shared" si="39"/>
        <v>0</v>
      </c>
      <c r="Y38" s="57">
        <f t="shared" si="39"/>
        <v>0</v>
      </c>
      <c r="Z38" s="57">
        <f t="shared" si="39"/>
        <v>0</v>
      </c>
      <c r="AA38" s="57">
        <f t="shared" si="39"/>
        <v>0</v>
      </c>
      <c r="AB38" s="57">
        <f t="shared" si="39"/>
        <v>0</v>
      </c>
      <c r="AC38" s="57">
        <f>SUM(Q38:AB38)</f>
        <v>900</v>
      </c>
    </row>
    <row r="39" spans="1:29" s="35" customFormat="1" x14ac:dyDescent="0.3">
      <c r="A39" s="31" t="s">
        <v>27</v>
      </c>
      <c r="B39" s="32"/>
      <c r="C39" s="33"/>
      <c r="D39" s="33"/>
      <c r="E39" s="33"/>
      <c r="F39" s="33"/>
      <c r="G39" s="33"/>
      <c r="H39" s="34">
        <v>0</v>
      </c>
      <c r="I39" s="34">
        <f>30-22</f>
        <v>8</v>
      </c>
      <c r="J39" s="34">
        <v>22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24"/>
      <c r="Q39" s="58">
        <f t="shared" ref="Q39:T39" si="40">+D39*$AC$1</f>
        <v>0</v>
      </c>
      <c r="R39" s="58">
        <f t="shared" si="40"/>
        <v>0</v>
      </c>
      <c r="S39" s="58">
        <f t="shared" si="40"/>
        <v>0</v>
      </c>
      <c r="T39" s="58">
        <f t="shared" si="40"/>
        <v>0</v>
      </c>
      <c r="U39" s="58">
        <f>+H39*$AC$1</f>
        <v>0</v>
      </c>
      <c r="V39" s="58">
        <f t="shared" ref="V39:AB39" si="41">+I39*$AC$1</f>
        <v>8</v>
      </c>
      <c r="W39" s="58">
        <f t="shared" si="41"/>
        <v>22</v>
      </c>
      <c r="X39" s="58">
        <f t="shared" si="41"/>
        <v>0</v>
      </c>
      <c r="Y39" s="58">
        <f t="shared" si="41"/>
        <v>0</v>
      </c>
      <c r="Z39" s="58">
        <f t="shared" si="41"/>
        <v>0</v>
      </c>
      <c r="AA39" s="58">
        <f t="shared" si="41"/>
        <v>0</v>
      </c>
      <c r="AB39" s="58">
        <f t="shared" si="41"/>
        <v>0</v>
      </c>
      <c r="AC39" s="59"/>
    </row>
    <row r="40" spans="1:29" x14ac:dyDescent="0.3">
      <c r="A40" s="36" t="s">
        <v>20</v>
      </c>
      <c r="B40" s="37">
        <f>+B38</f>
        <v>30</v>
      </c>
      <c r="C40" s="38">
        <f>+C38</f>
        <v>30</v>
      </c>
      <c r="D40" s="8">
        <f>+$C40*D41</f>
        <v>0</v>
      </c>
      <c r="E40" s="8">
        <f t="shared" ref="E40:O40" si="42">+$C40*E41</f>
        <v>0</v>
      </c>
      <c r="F40" s="8">
        <f t="shared" si="42"/>
        <v>0</v>
      </c>
      <c r="G40" s="8">
        <f t="shared" si="42"/>
        <v>0</v>
      </c>
      <c r="H40" s="8">
        <f t="shared" si="42"/>
        <v>0</v>
      </c>
      <c r="I40" s="8">
        <f t="shared" si="42"/>
        <v>0</v>
      </c>
      <c r="J40" s="8">
        <f t="shared" si="42"/>
        <v>270</v>
      </c>
      <c r="K40" s="8">
        <f t="shared" si="42"/>
        <v>720</v>
      </c>
      <c r="L40" s="8">
        <f t="shared" si="42"/>
        <v>0</v>
      </c>
      <c r="M40" s="8">
        <f t="shared" si="42"/>
        <v>0</v>
      </c>
      <c r="N40" s="8">
        <f t="shared" si="42"/>
        <v>0</v>
      </c>
      <c r="O40" s="8">
        <f t="shared" si="42"/>
        <v>0</v>
      </c>
      <c r="P40" s="8">
        <f>SUM(D40:O40)</f>
        <v>990</v>
      </c>
      <c r="Q40" s="57">
        <f>+$C40*Q41</f>
        <v>0</v>
      </c>
      <c r="R40" s="57">
        <f t="shared" ref="R40:AB40" si="43">+$C40*R41</f>
        <v>0</v>
      </c>
      <c r="S40" s="57">
        <f t="shared" si="43"/>
        <v>0</v>
      </c>
      <c r="T40" s="57">
        <f t="shared" si="43"/>
        <v>0</v>
      </c>
      <c r="U40" s="57">
        <f t="shared" si="43"/>
        <v>0</v>
      </c>
      <c r="V40" s="57">
        <f t="shared" si="43"/>
        <v>0</v>
      </c>
      <c r="W40" s="57">
        <f t="shared" si="43"/>
        <v>270</v>
      </c>
      <c r="X40" s="57">
        <f t="shared" si="43"/>
        <v>720</v>
      </c>
      <c r="Y40" s="57">
        <f t="shared" si="43"/>
        <v>0</v>
      </c>
      <c r="Z40" s="57">
        <f t="shared" si="43"/>
        <v>0</v>
      </c>
      <c r="AA40" s="57">
        <f t="shared" si="43"/>
        <v>0</v>
      </c>
      <c r="AB40" s="57">
        <f t="shared" si="43"/>
        <v>0</v>
      </c>
      <c r="AC40" s="57">
        <f>SUM(Q40:AB40)</f>
        <v>990</v>
      </c>
    </row>
    <row r="41" spans="1:29" s="35" customFormat="1" x14ac:dyDescent="0.3">
      <c r="A41" s="31" t="s">
        <v>27</v>
      </c>
      <c r="B41" s="32"/>
      <c r="C41" s="33"/>
      <c r="D41" s="33"/>
      <c r="E41" s="33"/>
      <c r="F41" s="33"/>
      <c r="G41" s="33"/>
      <c r="H41" s="34">
        <v>0</v>
      </c>
      <c r="I41" s="34">
        <v>0</v>
      </c>
      <c r="J41" s="34">
        <f>31-22</f>
        <v>9</v>
      </c>
      <c r="K41" s="34">
        <v>24</v>
      </c>
      <c r="L41" s="34">
        <v>0</v>
      </c>
      <c r="M41" s="34">
        <v>0</v>
      </c>
      <c r="N41" s="34">
        <v>0</v>
      </c>
      <c r="O41" s="34">
        <v>0</v>
      </c>
      <c r="P41" s="24"/>
      <c r="Q41" s="58">
        <f t="shared" ref="Q41:T41" si="44">+D41*$AC$1</f>
        <v>0</v>
      </c>
      <c r="R41" s="58">
        <f t="shared" si="44"/>
        <v>0</v>
      </c>
      <c r="S41" s="58">
        <f t="shared" si="44"/>
        <v>0</v>
      </c>
      <c r="T41" s="58">
        <f t="shared" si="44"/>
        <v>0</v>
      </c>
      <c r="U41" s="58">
        <f>+H41*$AC$1</f>
        <v>0</v>
      </c>
      <c r="V41" s="58">
        <f t="shared" ref="V41:AB41" si="45">+I41*$AC$1</f>
        <v>0</v>
      </c>
      <c r="W41" s="58">
        <f t="shared" si="45"/>
        <v>9</v>
      </c>
      <c r="X41" s="58">
        <f t="shared" si="45"/>
        <v>24</v>
      </c>
      <c r="Y41" s="58">
        <f t="shared" si="45"/>
        <v>0</v>
      </c>
      <c r="Z41" s="58">
        <f t="shared" si="45"/>
        <v>0</v>
      </c>
      <c r="AA41" s="58">
        <f t="shared" si="45"/>
        <v>0</v>
      </c>
      <c r="AB41" s="58">
        <f t="shared" si="45"/>
        <v>0</v>
      </c>
      <c r="AC41" s="59"/>
    </row>
    <row r="42" spans="1:29" x14ac:dyDescent="0.3">
      <c r="A42" s="36" t="s">
        <v>25</v>
      </c>
      <c r="B42" s="37">
        <f>+B40</f>
        <v>30</v>
      </c>
      <c r="C42" s="38">
        <f>+C40</f>
        <v>30</v>
      </c>
      <c r="D42" s="8">
        <f>+$C42*D43</f>
        <v>0</v>
      </c>
      <c r="E42" s="8">
        <f t="shared" ref="E42:O42" si="46">+$C42*E43</f>
        <v>0</v>
      </c>
      <c r="F42" s="8">
        <f t="shared" si="46"/>
        <v>0</v>
      </c>
      <c r="G42" s="8">
        <f t="shared" si="46"/>
        <v>0</v>
      </c>
      <c r="H42" s="8">
        <f t="shared" si="46"/>
        <v>0</v>
      </c>
      <c r="I42" s="8">
        <f t="shared" si="46"/>
        <v>0</v>
      </c>
      <c r="J42" s="8">
        <f t="shared" si="46"/>
        <v>0</v>
      </c>
      <c r="K42" s="8">
        <f t="shared" si="46"/>
        <v>210</v>
      </c>
      <c r="L42" s="8">
        <f t="shared" si="46"/>
        <v>900</v>
      </c>
      <c r="M42" s="8">
        <f t="shared" si="46"/>
        <v>0</v>
      </c>
      <c r="N42" s="8">
        <f t="shared" si="46"/>
        <v>0</v>
      </c>
      <c r="O42" s="8">
        <f t="shared" si="46"/>
        <v>0</v>
      </c>
      <c r="P42" s="8">
        <f>SUM(D42:O42)</f>
        <v>1110</v>
      </c>
      <c r="Q42" s="57">
        <f>+$C42*Q43</f>
        <v>0</v>
      </c>
      <c r="R42" s="57">
        <f t="shared" ref="R42:AB42" si="47">+$C42*R43</f>
        <v>0</v>
      </c>
      <c r="S42" s="57">
        <f t="shared" si="47"/>
        <v>0</v>
      </c>
      <c r="T42" s="57">
        <f t="shared" si="47"/>
        <v>0</v>
      </c>
      <c r="U42" s="57">
        <f t="shared" si="47"/>
        <v>0</v>
      </c>
      <c r="V42" s="57">
        <f t="shared" si="47"/>
        <v>0</v>
      </c>
      <c r="W42" s="57">
        <f t="shared" si="47"/>
        <v>0</v>
      </c>
      <c r="X42" s="57">
        <f t="shared" si="47"/>
        <v>210</v>
      </c>
      <c r="Y42" s="57">
        <f t="shared" si="47"/>
        <v>900</v>
      </c>
      <c r="Z42" s="57">
        <f t="shared" si="47"/>
        <v>0</v>
      </c>
      <c r="AA42" s="57">
        <f t="shared" si="47"/>
        <v>0</v>
      </c>
      <c r="AB42" s="57">
        <f t="shared" si="47"/>
        <v>0</v>
      </c>
      <c r="AC42" s="57">
        <f>SUM(Q42:AB42)</f>
        <v>1110</v>
      </c>
    </row>
    <row r="43" spans="1:29" s="35" customFormat="1" x14ac:dyDescent="0.3">
      <c r="A43" s="31" t="s">
        <v>27</v>
      </c>
      <c r="B43" s="32"/>
      <c r="C43" s="33"/>
      <c r="D43" s="33"/>
      <c r="E43" s="33"/>
      <c r="F43" s="33"/>
      <c r="G43" s="33"/>
      <c r="H43" s="34">
        <v>0</v>
      </c>
      <c r="I43" s="34">
        <v>0</v>
      </c>
      <c r="J43" s="34">
        <v>0</v>
      </c>
      <c r="K43" s="34">
        <f>31-24</f>
        <v>7</v>
      </c>
      <c r="L43" s="34">
        <v>30</v>
      </c>
      <c r="M43" s="34">
        <v>0</v>
      </c>
      <c r="N43" s="34">
        <v>0</v>
      </c>
      <c r="O43" s="34">
        <v>0</v>
      </c>
      <c r="P43" s="39"/>
      <c r="Q43" s="58">
        <f t="shared" ref="Q43:T43" si="48">+D43*$AC$1</f>
        <v>0</v>
      </c>
      <c r="R43" s="58">
        <f t="shared" si="48"/>
        <v>0</v>
      </c>
      <c r="S43" s="58">
        <f t="shared" si="48"/>
        <v>0</v>
      </c>
      <c r="T43" s="58">
        <f t="shared" si="48"/>
        <v>0</v>
      </c>
      <c r="U43" s="58">
        <f>+H43*$AC$1</f>
        <v>0</v>
      </c>
      <c r="V43" s="58">
        <f t="shared" ref="V43:AB43" si="49">+I43*$AC$1</f>
        <v>0</v>
      </c>
      <c r="W43" s="58">
        <f t="shared" si="49"/>
        <v>0</v>
      </c>
      <c r="X43" s="58">
        <f t="shared" si="49"/>
        <v>7</v>
      </c>
      <c r="Y43" s="58">
        <f t="shared" si="49"/>
        <v>30</v>
      </c>
      <c r="Z43" s="58">
        <f t="shared" si="49"/>
        <v>0</v>
      </c>
      <c r="AA43" s="58">
        <f t="shared" si="49"/>
        <v>0</v>
      </c>
      <c r="AB43" s="58">
        <f t="shared" si="49"/>
        <v>0</v>
      </c>
      <c r="AC43" s="64"/>
    </row>
    <row r="44" spans="1:29" s="41" customFormat="1" x14ac:dyDescent="0.3">
      <c r="A44" s="41" t="s">
        <v>28</v>
      </c>
      <c r="B44" s="42"/>
      <c r="C44" s="43"/>
      <c r="D44" s="41">
        <f t="shared" ref="D44:G44" si="50">+D36+D38+D40+D42</f>
        <v>0</v>
      </c>
      <c r="E44" s="41">
        <f t="shared" si="50"/>
        <v>0</v>
      </c>
      <c r="F44" s="41">
        <f t="shared" si="50"/>
        <v>0</v>
      </c>
      <c r="G44" s="41">
        <f t="shared" si="50"/>
        <v>0</v>
      </c>
      <c r="H44" s="41">
        <f>+H36+H38+H40+H42</f>
        <v>210</v>
      </c>
      <c r="I44" s="41">
        <f t="shared" ref="I44:O44" si="51">+I36+I38+I40+I42</f>
        <v>900</v>
      </c>
      <c r="J44" s="41">
        <f t="shared" si="51"/>
        <v>930</v>
      </c>
      <c r="K44" s="41">
        <f t="shared" si="51"/>
        <v>930</v>
      </c>
      <c r="L44" s="41">
        <f t="shared" si="51"/>
        <v>900</v>
      </c>
      <c r="M44" s="41">
        <f t="shared" si="51"/>
        <v>0</v>
      </c>
      <c r="N44" s="41">
        <f t="shared" si="51"/>
        <v>0</v>
      </c>
      <c r="O44" s="41">
        <f t="shared" si="51"/>
        <v>0</v>
      </c>
      <c r="P44" s="41">
        <f>SUM(P36:P43)</f>
        <v>3870</v>
      </c>
      <c r="Q44" s="65">
        <f t="shared" ref="Q44:AB44" si="52">+Q36+Q38+Q40+Q42</f>
        <v>0</v>
      </c>
      <c r="R44" s="65">
        <f t="shared" si="52"/>
        <v>0</v>
      </c>
      <c r="S44" s="65">
        <f t="shared" si="52"/>
        <v>0</v>
      </c>
      <c r="T44" s="65">
        <f t="shared" si="52"/>
        <v>0</v>
      </c>
      <c r="U44" s="65">
        <f t="shared" si="52"/>
        <v>210</v>
      </c>
      <c r="V44" s="65">
        <f t="shared" si="52"/>
        <v>900</v>
      </c>
      <c r="W44" s="65">
        <f t="shared" si="52"/>
        <v>930</v>
      </c>
      <c r="X44" s="65">
        <f t="shared" si="52"/>
        <v>930</v>
      </c>
      <c r="Y44" s="65">
        <f t="shared" si="52"/>
        <v>900</v>
      </c>
      <c r="Z44" s="65">
        <f t="shared" si="52"/>
        <v>0</v>
      </c>
      <c r="AA44" s="65">
        <f t="shared" si="52"/>
        <v>0</v>
      </c>
      <c r="AB44" s="65">
        <f t="shared" si="52"/>
        <v>0</v>
      </c>
      <c r="AC44" s="65">
        <f>SUM(AC36:AC43)</f>
        <v>3870</v>
      </c>
    </row>
    <row r="45" spans="1:29" x14ac:dyDescent="0.3">
      <c r="B45" s="18"/>
      <c r="C45" s="19"/>
      <c r="D45" s="19"/>
      <c r="E45" s="19"/>
      <c r="F45" s="19"/>
      <c r="G45" s="19"/>
      <c r="H45" s="8"/>
      <c r="I45" s="8"/>
      <c r="J45" s="8"/>
      <c r="K45" s="8"/>
      <c r="L45" s="8"/>
      <c r="M45" s="8"/>
      <c r="N45" s="8"/>
      <c r="O45" s="8"/>
      <c r="P45" s="8"/>
      <c r="Q45" s="57"/>
      <c r="R45" s="57"/>
      <c r="S45" s="57"/>
      <c r="T45" s="57"/>
    </row>
    <row r="46" spans="1:29" x14ac:dyDescent="0.3">
      <c r="B46" s="18"/>
      <c r="C46" s="19"/>
      <c r="D46" s="19"/>
      <c r="E46" s="19"/>
      <c r="F46" s="19"/>
      <c r="G46" s="19"/>
      <c r="H46" s="8"/>
      <c r="I46" s="8"/>
      <c r="J46" s="8"/>
      <c r="K46" s="8"/>
      <c r="L46" s="8"/>
      <c r="M46" s="8"/>
      <c r="N46" s="8"/>
      <c r="O46" s="8"/>
      <c r="P46" s="8"/>
      <c r="Q46" s="57"/>
      <c r="R46" s="57"/>
      <c r="S46" s="57"/>
      <c r="T46" s="57"/>
    </row>
    <row r="47" spans="1:29" s="13" customFormat="1" ht="57.6" x14ac:dyDescent="0.3">
      <c r="B47" s="13" t="s">
        <v>48</v>
      </c>
      <c r="C47" s="13" t="s">
        <v>49</v>
      </c>
      <c r="D47" s="13" t="str">
        <f>+D33</f>
        <v>GENNAIO</v>
      </c>
      <c r="E47" s="13" t="str">
        <f t="shared" ref="E47:AC47" si="53">+E33</f>
        <v>FEBBRAIO</v>
      </c>
      <c r="F47" s="13" t="str">
        <f t="shared" si="53"/>
        <v>MARZO</v>
      </c>
      <c r="G47" s="13" t="str">
        <f t="shared" si="53"/>
        <v>APRILE</v>
      </c>
      <c r="H47" s="13" t="str">
        <f t="shared" si="53"/>
        <v>MAGGIO</v>
      </c>
      <c r="I47" s="13" t="str">
        <f t="shared" si="53"/>
        <v>GIUGNO</v>
      </c>
      <c r="J47" s="13" t="str">
        <f t="shared" si="53"/>
        <v>LUGLIO</v>
      </c>
      <c r="K47" s="13" t="str">
        <f t="shared" si="53"/>
        <v>AGOSTO</v>
      </c>
      <c r="L47" s="13" t="str">
        <f t="shared" si="53"/>
        <v>SETTEMBRE</v>
      </c>
      <c r="M47" s="13" t="str">
        <f t="shared" si="53"/>
        <v>OTTOBRE</v>
      </c>
      <c r="N47" s="13" t="str">
        <f t="shared" si="53"/>
        <v>NOVEMBRE</v>
      </c>
      <c r="O47" s="13" t="str">
        <f t="shared" si="53"/>
        <v>DICEMBRE</v>
      </c>
      <c r="P47" s="13" t="str">
        <f t="shared" si="53"/>
        <v>TOTALE A STAGIONE FULL</v>
      </c>
      <c r="Q47" s="13" t="str">
        <f t="shared" si="53"/>
        <v>GENNAIO</v>
      </c>
      <c r="R47" s="13" t="str">
        <f t="shared" si="53"/>
        <v>FEBBRAIO</v>
      </c>
      <c r="S47" s="13" t="str">
        <f t="shared" si="53"/>
        <v>MARZO</v>
      </c>
      <c r="T47" s="13" t="str">
        <f t="shared" si="53"/>
        <v>APRILE</v>
      </c>
      <c r="U47" s="13" t="str">
        <f t="shared" si="53"/>
        <v>MAGGIO</v>
      </c>
      <c r="V47" s="13" t="str">
        <f t="shared" si="53"/>
        <v>GIUGNO</v>
      </c>
      <c r="W47" s="13" t="str">
        <f t="shared" si="53"/>
        <v>LUGLIO</v>
      </c>
      <c r="X47" s="13" t="str">
        <f t="shared" si="53"/>
        <v>AGOSTO</v>
      </c>
      <c r="Y47" s="13" t="str">
        <f t="shared" si="53"/>
        <v>SETTEMBRE</v>
      </c>
      <c r="Z47" s="13" t="str">
        <f t="shared" si="53"/>
        <v>OTTOBRE</v>
      </c>
      <c r="AA47" s="13" t="str">
        <f t="shared" si="53"/>
        <v>NOVEMBRE</v>
      </c>
      <c r="AB47" s="13" t="str">
        <f t="shared" si="53"/>
        <v>DICEMBRE</v>
      </c>
      <c r="AC47" s="13" t="str">
        <f t="shared" si="53"/>
        <v>TOTALE CON STAGIONE OCCUPATA RIDOTTA</v>
      </c>
    </row>
    <row r="48" spans="1:29" x14ac:dyDescent="0.3">
      <c r="A48" s="6" t="s">
        <v>23</v>
      </c>
      <c r="B48" s="18"/>
      <c r="C48" s="19"/>
      <c r="D48" s="16"/>
      <c r="E48" s="16"/>
      <c r="F48" s="16"/>
      <c r="G48" s="16"/>
    </row>
    <row r="49" spans="1:29" x14ac:dyDescent="0.3">
      <c r="A49" s="6" t="s">
        <v>17</v>
      </c>
      <c r="B49" s="62">
        <v>2</v>
      </c>
      <c r="C49" s="63" t="s">
        <v>49</v>
      </c>
      <c r="D49" s="16"/>
      <c r="E49" s="16"/>
      <c r="F49" s="16"/>
      <c r="G49" s="16"/>
    </row>
    <row r="50" spans="1:29" x14ac:dyDescent="0.3">
      <c r="A50" s="6" t="s">
        <v>18</v>
      </c>
      <c r="B50" s="8">
        <f>+B49*B$6</f>
        <v>30</v>
      </c>
      <c r="C50" s="19">
        <f>+B50</f>
        <v>30</v>
      </c>
      <c r="D50" s="8">
        <f>+$C50*D51</f>
        <v>0</v>
      </c>
      <c r="E50" s="8">
        <f t="shared" ref="E50:O50" si="54">+$C50*E51</f>
        <v>0</v>
      </c>
      <c r="F50" s="8">
        <f t="shared" si="54"/>
        <v>0</v>
      </c>
      <c r="G50" s="8">
        <f t="shared" si="54"/>
        <v>0</v>
      </c>
      <c r="H50" s="8">
        <f t="shared" si="54"/>
        <v>210</v>
      </c>
      <c r="I50" s="8">
        <f t="shared" si="54"/>
        <v>660</v>
      </c>
      <c r="J50" s="8">
        <f t="shared" si="54"/>
        <v>0</v>
      </c>
      <c r="K50" s="8">
        <f t="shared" si="54"/>
        <v>0</v>
      </c>
      <c r="L50" s="8">
        <f t="shared" si="54"/>
        <v>0</v>
      </c>
      <c r="M50" s="8">
        <f t="shared" si="54"/>
        <v>0</v>
      </c>
      <c r="N50" s="8">
        <f t="shared" si="54"/>
        <v>0</v>
      </c>
      <c r="O50" s="8">
        <f t="shared" si="54"/>
        <v>0</v>
      </c>
      <c r="P50" s="8">
        <f>SUM(D50:O50)</f>
        <v>870</v>
      </c>
      <c r="Q50" s="57">
        <f>+$C50*Q51</f>
        <v>0</v>
      </c>
      <c r="R50" s="57">
        <f t="shared" ref="R50:AB50" si="55">+$C50*R51</f>
        <v>0</v>
      </c>
      <c r="S50" s="57">
        <f t="shared" si="55"/>
        <v>0</v>
      </c>
      <c r="T50" s="57">
        <f t="shared" si="55"/>
        <v>0</v>
      </c>
      <c r="U50" s="57">
        <f t="shared" si="55"/>
        <v>210</v>
      </c>
      <c r="V50" s="57">
        <f t="shared" si="55"/>
        <v>660</v>
      </c>
      <c r="W50" s="57">
        <f t="shared" si="55"/>
        <v>0</v>
      </c>
      <c r="X50" s="57">
        <f t="shared" si="55"/>
        <v>0</v>
      </c>
      <c r="Y50" s="57">
        <f t="shared" si="55"/>
        <v>0</v>
      </c>
      <c r="Z50" s="57">
        <f t="shared" si="55"/>
        <v>0</v>
      </c>
      <c r="AA50" s="57">
        <f t="shared" si="55"/>
        <v>0</v>
      </c>
      <c r="AB50" s="57">
        <f t="shared" si="55"/>
        <v>0</v>
      </c>
      <c r="AC50" s="57">
        <f>SUM(Q50:AB50)</f>
        <v>870</v>
      </c>
    </row>
    <row r="51" spans="1:29" s="35" customFormat="1" x14ac:dyDescent="0.3">
      <c r="A51" s="31" t="s">
        <v>27</v>
      </c>
      <c r="B51" s="32"/>
      <c r="C51" s="33"/>
      <c r="D51" s="33"/>
      <c r="E51" s="33"/>
      <c r="F51" s="33"/>
      <c r="G51" s="33"/>
      <c r="H51" s="34">
        <f>31-24</f>
        <v>7</v>
      </c>
      <c r="I51" s="34">
        <v>22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24"/>
      <c r="Q51" s="58">
        <f t="shared" ref="Q51:T51" si="56">+D51*$AC$1</f>
        <v>0</v>
      </c>
      <c r="R51" s="58">
        <f t="shared" si="56"/>
        <v>0</v>
      </c>
      <c r="S51" s="58">
        <f t="shared" si="56"/>
        <v>0</v>
      </c>
      <c r="T51" s="58">
        <f t="shared" si="56"/>
        <v>0</v>
      </c>
      <c r="U51" s="58">
        <f>+H51*$AC$1</f>
        <v>7</v>
      </c>
      <c r="V51" s="58">
        <f t="shared" ref="V51:AB51" si="57">+I51*$AC$1</f>
        <v>22</v>
      </c>
      <c r="W51" s="58">
        <f t="shared" si="57"/>
        <v>0</v>
      </c>
      <c r="X51" s="58">
        <f t="shared" si="57"/>
        <v>0</v>
      </c>
      <c r="Y51" s="58">
        <f t="shared" si="57"/>
        <v>0</v>
      </c>
      <c r="Z51" s="58">
        <f t="shared" si="57"/>
        <v>0</v>
      </c>
      <c r="AA51" s="58">
        <f t="shared" si="57"/>
        <v>0</v>
      </c>
      <c r="AB51" s="58">
        <f t="shared" si="57"/>
        <v>0</v>
      </c>
      <c r="AC51" s="59"/>
    </row>
    <row r="52" spans="1:29" x14ac:dyDescent="0.3">
      <c r="A52" s="36" t="s">
        <v>19</v>
      </c>
      <c r="B52" s="37">
        <f>+B50</f>
        <v>30</v>
      </c>
      <c r="C52" s="38">
        <f>+C50</f>
        <v>30</v>
      </c>
      <c r="D52" s="8">
        <f>+$C52*D53</f>
        <v>0</v>
      </c>
      <c r="E52" s="8">
        <f t="shared" ref="E52:O52" si="58">+$C52*E53</f>
        <v>0</v>
      </c>
      <c r="F52" s="8">
        <f t="shared" si="58"/>
        <v>0</v>
      </c>
      <c r="G52" s="8">
        <f t="shared" si="58"/>
        <v>0</v>
      </c>
      <c r="H52" s="8">
        <f t="shared" si="58"/>
        <v>0</v>
      </c>
      <c r="I52" s="8">
        <f t="shared" si="58"/>
        <v>240</v>
      </c>
      <c r="J52" s="8">
        <f t="shared" si="58"/>
        <v>660</v>
      </c>
      <c r="K52" s="8">
        <f t="shared" si="58"/>
        <v>0</v>
      </c>
      <c r="L52" s="8">
        <f t="shared" si="58"/>
        <v>0</v>
      </c>
      <c r="M52" s="8">
        <f t="shared" si="58"/>
        <v>0</v>
      </c>
      <c r="N52" s="8">
        <f t="shared" si="58"/>
        <v>0</v>
      </c>
      <c r="O52" s="8">
        <f t="shared" si="58"/>
        <v>0</v>
      </c>
      <c r="P52" s="8">
        <f>SUM(D52:O52)</f>
        <v>900</v>
      </c>
      <c r="Q52" s="57">
        <f>+$C52*Q53</f>
        <v>0</v>
      </c>
      <c r="R52" s="57">
        <f t="shared" ref="R52:AB52" si="59">+$C52*R53</f>
        <v>0</v>
      </c>
      <c r="S52" s="57">
        <f t="shared" si="59"/>
        <v>0</v>
      </c>
      <c r="T52" s="57">
        <f t="shared" si="59"/>
        <v>0</v>
      </c>
      <c r="U52" s="57">
        <f t="shared" si="59"/>
        <v>0</v>
      </c>
      <c r="V52" s="57">
        <f t="shared" si="59"/>
        <v>240</v>
      </c>
      <c r="W52" s="57">
        <f t="shared" si="59"/>
        <v>660</v>
      </c>
      <c r="X52" s="57">
        <f t="shared" si="59"/>
        <v>0</v>
      </c>
      <c r="Y52" s="57">
        <f t="shared" si="59"/>
        <v>0</v>
      </c>
      <c r="Z52" s="57">
        <f t="shared" si="59"/>
        <v>0</v>
      </c>
      <c r="AA52" s="57">
        <f t="shared" si="59"/>
        <v>0</v>
      </c>
      <c r="AB52" s="57">
        <f t="shared" si="59"/>
        <v>0</v>
      </c>
      <c r="AC52" s="57">
        <f>SUM(Q52:AB52)</f>
        <v>900</v>
      </c>
    </row>
    <row r="53" spans="1:29" s="35" customFormat="1" x14ac:dyDescent="0.3">
      <c r="A53" s="31" t="s">
        <v>27</v>
      </c>
      <c r="B53" s="32"/>
      <c r="C53" s="33"/>
      <c r="D53" s="33"/>
      <c r="E53" s="33"/>
      <c r="F53" s="33"/>
      <c r="G53" s="33"/>
      <c r="H53" s="34">
        <v>0</v>
      </c>
      <c r="I53" s="34">
        <f>30-22</f>
        <v>8</v>
      </c>
      <c r="J53" s="34">
        <v>22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24"/>
      <c r="Q53" s="58">
        <f t="shared" ref="Q53:T53" si="60">+D53*$AC$1</f>
        <v>0</v>
      </c>
      <c r="R53" s="58">
        <f t="shared" si="60"/>
        <v>0</v>
      </c>
      <c r="S53" s="58">
        <f t="shared" si="60"/>
        <v>0</v>
      </c>
      <c r="T53" s="58">
        <f t="shared" si="60"/>
        <v>0</v>
      </c>
      <c r="U53" s="58">
        <f>+H53*$AC$1</f>
        <v>0</v>
      </c>
      <c r="V53" s="58">
        <f t="shared" ref="V53:AB53" si="61">+I53*$AC$1</f>
        <v>8</v>
      </c>
      <c r="W53" s="58">
        <f t="shared" si="61"/>
        <v>22</v>
      </c>
      <c r="X53" s="58">
        <f t="shared" si="61"/>
        <v>0</v>
      </c>
      <c r="Y53" s="58">
        <f t="shared" si="61"/>
        <v>0</v>
      </c>
      <c r="Z53" s="58">
        <f t="shared" si="61"/>
        <v>0</v>
      </c>
      <c r="AA53" s="58">
        <f t="shared" si="61"/>
        <v>0</v>
      </c>
      <c r="AB53" s="58">
        <f t="shared" si="61"/>
        <v>0</v>
      </c>
      <c r="AC53" s="59"/>
    </row>
    <row r="54" spans="1:29" x14ac:dyDescent="0.3">
      <c r="A54" s="36" t="s">
        <v>20</v>
      </c>
      <c r="B54" s="37">
        <f>+B52</f>
        <v>30</v>
      </c>
      <c r="C54" s="38">
        <f>+C52</f>
        <v>30</v>
      </c>
      <c r="D54" s="8">
        <f>+$C54*D55</f>
        <v>0</v>
      </c>
      <c r="E54" s="8">
        <f t="shared" ref="E54:O54" si="62">+$C54*E55</f>
        <v>0</v>
      </c>
      <c r="F54" s="8">
        <f t="shared" si="62"/>
        <v>0</v>
      </c>
      <c r="G54" s="8">
        <f t="shared" si="62"/>
        <v>0</v>
      </c>
      <c r="H54" s="8">
        <f t="shared" si="62"/>
        <v>0</v>
      </c>
      <c r="I54" s="8">
        <f t="shared" si="62"/>
        <v>0</v>
      </c>
      <c r="J54" s="8">
        <f t="shared" si="62"/>
        <v>270</v>
      </c>
      <c r="K54" s="8">
        <f t="shared" si="62"/>
        <v>720</v>
      </c>
      <c r="L54" s="8">
        <f t="shared" si="62"/>
        <v>0</v>
      </c>
      <c r="M54" s="8">
        <f t="shared" si="62"/>
        <v>0</v>
      </c>
      <c r="N54" s="8">
        <f t="shared" si="62"/>
        <v>0</v>
      </c>
      <c r="O54" s="8">
        <f t="shared" si="62"/>
        <v>0</v>
      </c>
      <c r="P54" s="8">
        <f>SUM(D54:O54)</f>
        <v>990</v>
      </c>
      <c r="Q54" s="57">
        <f>+$C54*Q55</f>
        <v>0</v>
      </c>
      <c r="R54" s="57">
        <f t="shared" ref="R54:AB54" si="63">+$C54*R55</f>
        <v>0</v>
      </c>
      <c r="S54" s="57">
        <f t="shared" si="63"/>
        <v>0</v>
      </c>
      <c r="T54" s="57">
        <f t="shared" si="63"/>
        <v>0</v>
      </c>
      <c r="U54" s="57">
        <f t="shared" si="63"/>
        <v>0</v>
      </c>
      <c r="V54" s="57">
        <f t="shared" si="63"/>
        <v>0</v>
      </c>
      <c r="W54" s="57">
        <f t="shared" si="63"/>
        <v>270</v>
      </c>
      <c r="X54" s="57">
        <f t="shared" si="63"/>
        <v>720</v>
      </c>
      <c r="Y54" s="57">
        <f t="shared" si="63"/>
        <v>0</v>
      </c>
      <c r="Z54" s="57">
        <f t="shared" si="63"/>
        <v>0</v>
      </c>
      <c r="AA54" s="57">
        <f t="shared" si="63"/>
        <v>0</v>
      </c>
      <c r="AB54" s="57">
        <f t="shared" si="63"/>
        <v>0</v>
      </c>
      <c r="AC54" s="57">
        <f>SUM(Q54:AB54)</f>
        <v>990</v>
      </c>
    </row>
    <row r="55" spans="1:29" s="35" customFormat="1" x14ac:dyDescent="0.3">
      <c r="A55" s="31" t="s">
        <v>27</v>
      </c>
      <c r="B55" s="32"/>
      <c r="C55" s="33"/>
      <c r="D55" s="33"/>
      <c r="E55" s="33"/>
      <c r="F55" s="33"/>
      <c r="G55" s="33"/>
      <c r="H55" s="34">
        <v>0</v>
      </c>
      <c r="I55" s="34">
        <v>0</v>
      </c>
      <c r="J55" s="34">
        <f>31-22</f>
        <v>9</v>
      </c>
      <c r="K55" s="34">
        <v>24</v>
      </c>
      <c r="L55" s="34">
        <v>0</v>
      </c>
      <c r="M55" s="34">
        <v>0</v>
      </c>
      <c r="N55" s="34">
        <v>0</v>
      </c>
      <c r="O55" s="34">
        <v>0</v>
      </c>
      <c r="P55" s="24"/>
      <c r="Q55" s="58">
        <f t="shared" ref="Q55:T55" si="64">+D55*$AC$1</f>
        <v>0</v>
      </c>
      <c r="R55" s="58">
        <f t="shared" si="64"/>
        <v>0</v>
      </c>
      <c r="S55" s="58">
        <f t="shared" si="64"/>
        <v>0</v>
      </c>
      <c r="T55" s="58">
        <f t="shared" si="64"/>
        <v>0</v>
      </c>
      <c r="U55" s="58">
        <f>+H55*$AC$1</f>
        <v>0</v>
      </c>
      <c r="V55" s="58">
        <f t="shared" ref="V55:AB55" si="65">+I55*$AC$1</f>
        <v>0</v>
      </c>
      <c r="W55" s="58">
        <f t="shared" si="65"/>
        <v>9</v>
      </c>
      <c r="X55" s="58">
        <f t="shared" si="65"/>
        <v>24</v>
      </c>
      <c r="Y55" s="58">
        <f t="shared" si="65"/>
        <v>0</v>
      </c>
      <c r="Z55" s="58">
        <f t="shared" si="65"/>
        <v>0</v>
      </c>
      <c r="AA55" s="58">
        <f t="shared" si="65"/>
        <v>0</v>
      </c>
      <c r="AB55" s="58">
        <f t="shared" si="65"/>
        <v>0</v>
      </c>
      <c r="AC55" s="59"/>
    </row>
    <row r="56" spans="1:29" x14ac:dyDescent="0.3">
      <c r="A56" s="36" t="s">
        <v>25</v>
      </c>
      <c r="B56" s="37">
        <f>+B54</f>
        <v>30</v>
      </c>
      <c r="C56" s="38">
        <f>+C54</f>
        <v>30</v>
      </c>
      <c r="D56" s="8">
        <f>+$C56*D57</f>
        <v>0</v>
      </c>
      <c r="E56" s="8">
        <f t="shared" ref="E56:O56" si="66">+$C56*E57</f>
        <v>0</v>
      </c>
      <c r="F56" s="8">
        <f t="shared" si="66"/>
        <v>0</v>
      </c>
      <c r="G56" s="8">
        <f t="shared" si="66"/>
        <v>0</v>
      </c>
      <c r="H56" s="8">
        <f t="shared" si="66"/>
        <v>0</v>
      </c>
      <c r="I56" s="8">
        <f t="shared" si="66"/>
        <v>0</v>
      </c>
      <c r="J56" s="8">
        <f t="shared" si="66"/>
        <v>0</v>
      </c>
      <c r="K56" s="8">
        <f t="shared" si="66"/>
        <v>210</v>
      </c>
      <c r="L56" s="8">
        <f t="shared" si="66"/>
        <v>900</v>
      </c>
      <c r="M56" s="8">
        <f t="shared" si="66"/>
        <v>0</v>
      </c>
      <c r="N56" s="8">
        <f t="shared" si="66"/>
        <v>0</v>
      </c>
      <c r="O56" s="8">
        <f t="shared" si="66"/>
        <v>0</v>
      </c>
      <c r="P56" s="8">
        <f>SUM(D56:O56)</f>
        <v>1110</v>
      </c>
      <c r="Q56" s="57">
        <f>+$C56*Q57</f>
        <v>0</v>
      </c>
      <c r="R56" s="57">
        <f t="shared" ref="R56:AB56" si="67">+$C56*R57</f>
        <v>0</v>
      </c>
      <c r="S56" s="57">
        <f t="shared" si="67"/>
        <v>0</v>
      </c>
      <c r="T56" s="57">
        <f t="shared" si="67"/>
        <v>0</v>
      </c>
      <c r="U56" s="57">
        <f t="shared" si="67"/>
        <v>0</v>
      </c>
      <c r="V56" s="57">
        <f t="shared" si="67"/>
        <v>0</v>
      </c>
      <c r="W56" s="57">
        <f t="shared" si="67"/>
        <v>0</v>
      </c>
      <c r="X56" s="57">
        <f t="shared" si="67"/>
        <v>210</v>
      </c>
      <c r="Y56" s="57">
        <f t="shared" si="67"/>
        <v>900</v>
      </c>
      <c r="Z56" s="57">
        <f t="shared" si="67"/>
        <v>0</v>
      </c>
      <c r="AA56" s="57">
        <f t="shared" si="67"/>
        <v>0</v>
      </c>
      <c r="AB56" s="57">
        <f t="shared" si="67"/>
        <v>0</v>
      </c>
      <c r="AC56" s="57">
        <f>SUM(Q56:AB56)</f>
        <v>1110</v>
      </c>
    </row>
    <row r="57" spans="1:29" s="35" customFormat="1" x14ac:dyDescent="0.3">
      <c r="A57" s="31" t="s">
        <v>27</v>
      </c>
      <c r="B57" s="32"/>
      <c r="C57" s="33"/>
      <c r="D57" s="33"/>
      <c r="E57" s="33"/>
      <c r="F57" s="33"/>
      <c r="G57" s="33"/>
      <c r="H57" s="34">
        <v>0</v>
      </c>
      <c r="I57" s="34">
        <v>0</v>
      </c>
      <c r="J57" s="34">
        <v>0</v>
      </c>
      <c r="K57" s="34">
        <f>31-24</f>
        <v>7</v>
      </c>
      <c r="L57" s="34">
        <v>30</v>
      </c>
      <c r="M57" s="34">
        <v>0</v>
      </c>
      <c r="N57" s="34">
        <v>0</v>
      </c>
      <c r="O57" s="34">
        <v>0</v>
      </c>
      <c r="P57" s="39"/>
      <c r="Q57" s="58">
        <f t="shared" ref="Q57:T57" si="68">+D57*$AC$1</f>
        <v>0</v>
      </c>
      <c r="R57" s="58">
        <f t="shared" si="68"/>
        <v>0</v>
      </c>
      <c r="S57" s="58">
        <f t="shared" si="68"/>
        <v>0</v>
      </c>
      <c r="T57" s="58">
        <f t="shared" si="68"/>
        <v>0</v>
      </c>
      <c r="U57" s="58">
        <f>+H57*$AC$1</f>
        <v>0</v>
      </c>
      <c r="V57" s="58">
        <f t="shared" ref="V57:AB57" si="69">+I57*$AC$1</f>
        <v>0</v>
      </c>
      <c r="W57" s="58">
        <f t="shared" si="69"/>
        <v>0</v>
      </c>
      <c r="X57" s="58">
        <f t="shared" si="69"/>
        <v>7</v>
      </c>
      <c r="Y57" s="58">
        <f t="shared" si="69"/>
        <v>30</v>
      </c>
      <c r="Z57" s="58">
        <f t="shared" si="69"/>
        <v>0</v>
      </c>
      <c r="AA57" s="58">
        <f t="shared" si="69"/>
        <v>0</v>
      </c>
      <c r="AB57" s="58">
        <f t="shared" si="69"/>
        <v>0</v>
      </c>
      <c r="AC57" s="64"/>
    </row>
    <row r="58" spans="1:29" s="41" customFormat="1" x14ac:dyDescent="0.3">
      <c r="A58" s="41" t="s">
        <v>28</v>
      </c>
      <c r="B58" s="42"/>
      <c r="C58" s="43"/>
      <c r="D58" s="41">
        <f t="shared" ref="D58:G58" si="70">+D50+D52+D54+D56</f>
        <v>0</v>
      </c>
      <c r="E58" s="41">
        <f t="shared" si="70"/>
        <v>0</v>
      </c>
      <c r="F58" s="41">
        <f t="shared" si="70"/>
        <v>0</v>
      </c>
      <c r="G58" s="41">
        <f t="shared" si="70"/>
        <v>0</v>
      </c>
      <c r="H58" s="41">
        <f>+H50+H52+H54+H56</f>
        <v>210</v>
      </c>
      <c r="I58" s="41">
        <f t="shared" ref="I58:O58" si="71">+I50+I52+I54+I56</f>
        <v>900</v>
      </c>
      <c r="J58" s="41">
        <f t="shared" si="71"/>
        <v>930</v>
      </c>
      <c r="K58" s="41">
        <f t="shared" si="71"/>
        <v>930</v>
      </c>
      <c r="L58" s="41">
        <f t="shared" si="71"/>
        <v>900</v>
      </c>
      <c r="M58" s="41">
        <f t="shared" si="71"/>
        <v>0</v>
      </c>
      <c r="N58" s="41">
        <f t="shared" si="71"/>
        <v>0</v>
      </c>
      <c r="O58" s="41">
        <f t="shared" si="71"/>
        <v>0</v>
      </c>
      <c r="P58" s="41">
        <f>SUM(P50:P57)</f>
        <v>3870</v>
      </c>
      <c r="Q58" s="65">
        <f t="shared" ref="Q58:AB58" si="72">+Q50+Q52+Q54+Q56</f>
        <v>0</v>
      </c>
      <c r="R58" s="65">
        <f t="shared" si="72"/>
        <v>0</v>
      </c>
      <c r="S58" s="65">
        <f t="shared" si="72"/>
        <v>0</v>
      </c>
      <c r="T58" s="65">
        <f t="shared" si="72"/>
        <v>0</v>
      </c>
      <c r="U58" s="65">
        <f t="shared" si="72"/>
        <v>210</v>
      </c>
      <c r="V58" s="65">
        <f t="shared" si="72"/>
        <v>900</v>
      </c>
      <c r="W58" s="65">
        <f t="shared" si="72"/>
        <v>930</v>
      </c>
      <c r="X58" s="65">
        <f t="shared" si="72"/>
        <v>930</v>
      </c>
      <c r="Y58" s="65">
        <f t="shared" si="72"/>
        <v>900</v>
      </c>
      <c r="Z58" s="65">
        <f t="shared" si="72"/>
        <v>0</v>
      </c>
      <c r="AA58" s="65">
        <f t="shared" si="72"/>
        <v>0</v>
      </c>
      <c r="AB58" s="65">
        <f t="shared" si="72"/>
        <v>0</v>
      </c>
      <c r="AC58" s="65">
        <f>SUM(AC50:AC57)</f>
        <v>3870</v>
      </c>
    </row>
    <row r="60" spans="1:29" x14ac:dyDescent="0.3">
      <c r="A60" s="6" t="s">
        <v>80</v>
      </c>
      <c r="D60" s="48">
        <f>+D58+D44+D31+D17</f>
        <v>0</v>
      </c>
      <c r="E60" s="48">
        <f t="shared" ref="E60:P60" si="73">+E58+E44+E31+E17</f>
        <v>0</v>
      </c>
      <c r="F60" s="48">
        <f t="shared" si="73"/>
        <v>0</v>
      </c>
      <c r="G60" s="48">
        <f t="shared" si="73"/>
        <v>0</v>
      </c>
      <c r="H60" s="48">
        <f t="shared" si="73"/>
        <v>742</v>
      </c>
      <c r="I60" s="48">
        <f t="shared" si="73"/>
        <v>3180</v>
      </c>
      <c r="J60" s="48">
        <f t="shared" si="73"/>
        <v>3286</v>
      </c>
      <c r="K60" s="48">
        <f t="shared" si="73"/>
        <v>3286</v>
      </c>
      <c r="L60" s="48">
        <f t="shared" si="73"/>
        <v>2700</v>
      </c>
      <c r="M60" s="48">
        <f t="shared" si="73"/>
        <v>0</v>
      </c>
      <c r="N60" s="48">
        <f t="shared" si="73"/>
        <v>0</v>
      </c>
      <c r="O60" s="48">
        <f t="shared" si="73"/>
        <v>0</v>
      </c>
      <c r="P60" s="48">
        <f t="shared" si="73"/>
        <v>13095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7C598-8083-4A32-B38D-EE148035DFC3}">
  <dimension ref="A1:N8"/>
  <sheetViews>
    <sheetView zoomScale="90" zoomScaleNormal="90" workbookViewId="0">
      <selection activeCell="I23" sqref="I23"/>
    </sheetView>
  </sheetViews>
  <sheetFormatPr defaultColWidth="8.88671875" defaultRowHeight="14.4" x14ac:dyDescent="0.3"/>
  <cols>
    <col min="1" max="1" width="20.88671875" style="5" customWidth="1"/>
    <col min="2" max="5" width="12.44140625" style="6" hidden="1" customWidth="1"/>
    <col min="6" max="10" width="15.77734375" style="6" customWidth="1"/>
    <col min="11" max="13" width="12.44140625" style="6" hidden="1" customWidth="1"/>
    <col min="14" max="14" width="16.33203125" style="74" customWidth="1"/>
    <col min="15" max="16384" width="8.88671875" style="6"/>
  </cols>
  <sheetData>
    <row r="1" spans="1:14" s="29" customFormat="1" x14ac:dyDescent="0.3">
      <c r="A1" s="13"/>
      <c r="B1" s="29" t="s">
        <v>2</v>
      </c>
      <c r="C1" s="29" t="s">
        <v>3</v>
      </c>
      <c r="D1" s="29" t="s">
        <v>4</v>
      </c>
      <c r="E1" s="29" t="s">
        <v>5</v>
      </c>
      <c r="F1" s="29" t="s">
        <v>6</v>
      </c>
      <c r="G1" s="29" t="s">
        <v>7</v>
      </c>
      <c r="H1" s="29" t="s">
        <v>8</v>
      </c>
      <c r="I1" s="29" t="s">
        <v>9</v>
      </c>
      <c r="J1" s="29" t="s">
        <v>10</v>
      </c>
      <c r="K1" s="29" t="s">
        <v>11</v>
      </c>
      <c r="L1" s="29" t="s">
        <v>12</v>
      </c>
      <c r="M1" s="29" t="s">
        <v>13</v>
      </c>
      <c r="N1" s="77" t="s">
        <v>52</v>
      </c>
    </row>
    <row r="3" spans="1:14" ht="28.8" x14ac:dyDescent="0.3">
      <c r="A3" s="5" t="str">
        <f>+'ENTRY RICAVI'!A3</f>
        <v>APPARTAMENTO PIANO TERRA MQ 47</v>
      </c>
      <c r="B3" s="66">
        <f>+'ENTRY RICAVI'!Q11</f>
        <v>0</v>
      </c>
      <c r="C3" s="66">
        <f>+'ENTRY RICAVI'!R11</f>
        <v>0</v>
      </c>
      <c r="D3" s="66">
        <f>+'ENTRY RICAVI'!S11</f>
        <v>0</v>
      </c>
      <c r="E3" s="66">
        <f>+'ENTRY RICAVI'!T11</f>
        <v>0</v>
      </c>
      <c r="F3" s="66">
        <f>+'ENTRY RICAVI'!U11</f>
        <v>745.90163934426232</v>
      </c>
      <c r="G3" s="66">
        <f>+'ENTRY RICAVI'!V11</f>
        <v>3196.7213114754099</v>
      </c>
      <c r="H3" s="66">
        <f>+'ENTRY RICAVI'!W11</f>
        <v>3483.6065573770493</v>
      </c>
      <c r="I3" s="66">
        <f>+'ENTRY RICAVI'!X11</f>
        <v>3696.7213114754095</v>
      </c>
      <c r="J3" s="66">
        <f>+'ENTRY RICAVI'!Y11</f>
        <v>0</v>
      </c>
      <c r="K3" s="66">
        <f>+'ENTRY RICAVI'!Z11</f>
        <v>0</v>
      </c>
      <c r="L3" s="66">
        <f>+'ENTRY RICAVI'!AA11</f>
        <v>0</v>
      </c>
      <c r="M3" s="66">
        <f>+'ENTRY RICAVI'!AB11</f>
        <v>0</v>
      </c>
      <c r="N3" s="78">
        <f>SUM(B3:M3)</f>
        <v>11122.950819672131</v>
      </c>
    </row>
    <row r="4" spans="1:14" ht="28.8" x14ac:dyDescent="0.3">
      <c r="A4" s="5" t="str">
        <f>+'ENTRY RICAVI'!A14</f>
        <v>APPARTAMENTO PIANO 1 MQ 68</v>
      </c>
      <c r="B4" s="48">
        <f>+'ENTRY RICAVI'!Q24</f>
        <v>0</v>
      </c>
      <c r="C4" s="48">
        <f>+'ENTRY RICAVI'!R24</f>
        <v>0</v>
      </c>
      <c r="D4" s="48">
        <f>+'ENTRY RICAVI'!S24</f>
        <v>0</v>
      </c>
      <c r="E4" s="48">
        <f>+'ENTRY RICAVI'!T24</f>
        <v>0</v>
      </c>
      <c r="F4" s="48">
        <f>+'ENTRY RICAVI'!U24</f>
        <v>803.27868852459017</v>
      </c>
      <c r="G4" s="48">
        <f>+'ENTRY RICAVI'!V24</f>
        <v>3508.1967213114754</v>
      </c>
      <c r="H4" s="48">
        <f>+'ENTRY RICAVI'!W24</f>
        <v>3959.0163934426228</v>
      </c>
      <c r="I4" s="48">
        <f>+'ENTRY RICAVI'!X24</f>
        <v>4204.9180327868853</v>
      </c>
      <c r="J4" s="48">
        <f>+'ENTRY RICAVI'!Y24</f>
        <v>3688.5245901639346</v>
      </c>
      <c r="K4" s="48">
        <f>+'ENTRY RICAVI'!Z24</f>
        <v>0</v>
      </c>
      <c r="L4" s="48">
        <f>+'ENTRY RICAVI'!AA24</f>
        <v>0</v>
      </c>
      <c r="M4" s="48">
        <f>+'ENTRY RICAVI'!AB24</f>
        <v>0</v>
      </c>
      <c r="N4" s="78">
        <f t="shared" ref="N4:N8" si="0">SUM(B4:M4)</f>
        <v>16163.934426229509</v>
      </c>
    </row>
    <row r="5" spans="1:14" ht="28.8" x14ac:dyDescent="0.3">
      <c r="A5" s="5" t="str">
        <f>+'ENTRY RICAVI'!A27</f>
        <v>APPARTAMENTO PIANO 2 SOTOTTETTO  MQ 68</v>
      </c>
      <c r="B5" s="48">
        <f>+'ENTRY RICAVI'!Q37</f>
        <v>0</v>
      </c>
      <c r="C5" s="48">
        <f>+'ENTRY RICAVI'!R37</f>
        <v>0</v>
      </c>
      <c r="D5" s="48">
        <f>+'ENTRY RICAVI'!S37</f>
        <v>0</v>
      </c>
      <c r="E5" s="48">
        <f>+'ENTRY RICAVI'!T37</f>
        <v>0</v>
      </c>
      <c r="F5" s="48">
        <f>+'ENTRY RICAVI'!U37</f>
        <v>803.27868852459017</v>
      </c>
      <c r="G5" s="48">
        <f>+'ENTRY RICAVI'!V37</f>
        <v>3508.1967213114754</v>
      </c>
      <c r="H5" s="48">
        <f>+'ENTRY RICAVI'!W37</f>
        <v>3959.0163934426228</v>
      </c>
      <c r="I5" s="48">
        <f>+'ENTRY RICAVI'!X37</f>
        <v>4204.9180327868853</v>
      </c>
      <c r="J5" s="48">
        <f>+'ENTRY RICAVI'!Y37</f>
        <v>3688.5245901639346</v>
      </c>
      <c r="K5" s="48">
        <f>+'ENTRY RICAVI'!Z37</f>
        <v>0</v>
      </c>
      <c r="L5" s="48">
        <f>+'ENTRY RICAVI'!AA37</f>
        <v>0</v>
      </c>
      <c r="M5" s="48">
        <f>+'ENTRY RICAVI'!AB37</f>
        <v>0</v>
      </c>
      <c r="N5" s="78">
        <f t="shared" si="0"/>
        <v>16163.934426229509</v>
      </c>
    </row>
    <row r="6" spans="1:14" ht="28.8" x14ac:dyDescent="0.3">
      <c r="A6" s="5" t="str">
        <f>+'ENTRY RICAVI'!A41</f>
        <v>APPARTAMENTO PIANO TERRA  MQ 88</v>
      </c>
      <c r="B6" s="48">
        <f>+'ENTRY RICAVI'!Q51</f>
        <v>0</v>
      </c>
      <c r="C6" s="48">
        <f>+'ENTRY RICAVI'!R51</f>
        <v>0</v>
      </c>
      <c r="D6" s="48">
        <f>+'ENTRY RICAVI'!S51</f>
        <v>0</v>
      </c>
      <c r="E6" s="48">
        <f>+'ENTRY RICAVI'!T51</f>
        <v>0</v>
      </c>
      <c r="F6" s="48">
        <f>+'ENTRY RICAVI'!U51</f>
        <v>803.27868852459017</v>
      </c>
      <c r="G6" s="48">
        <f>+'ENTRY RICAVI'!V51</f>
        <v>3508.1967213114754</v>
      </c>
      <c r="H6" s="48">
        <f>+'ENTRY RICAVI'!W51</f>
        <v>3959.0163934426228</v>
      </c>
      <c r="I6" s="48">
        <f>+'ENTRY RICAVI'!X51</f>
        <v>4204.9180327868853</v>
      </c>
      <c r="J6" s="48">
        <f>+'ENTRY RICAVI'!Y51</f>
        <v>3688.5245901639346</v>
      </c>
      <c r="K6" s="48">
        <f>+'ENTRY RICAVI'!Z51</f>
        <v>0</v>
      </c>
      <c r="L6" s="48">
        <f>+'ENTRY RICAVI'!AA51</f>
        <v>0</v>
      </c>
      <c r="M6" s="48">
        <f>+'ENTRY RICAVI'!AB51</f>
        <v>0</v>
      </c>
      <c r="N6" s="78">
        <f t="shared" si="0"/>
        <v>16163.934426229509</v>
      </c>
    </row>
    <row r="7" spans="1:14" x14ac:dyDescent="0.3"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78"/>
    </row>
    <row r="8" spans="1:14" s="10" customFormat="1" x14ac:dyDescent="0.3">
      <c r="A8" s="111" t="s">
        <v>83</v>
      </c>
      <c r="B8" s="54">
        <f>SUM(B3:B6)</f>
        <v>0</v>
      </c>
      <c r="C8" s="54">
        <f t="shared" ref="C8:M8" si="1">SUM(C3:C6)</f>
        <v>0</v>
      </c>
      <c r="D8" s="54">
        <f t="shared" si="1"/>
        <v>0</v>
      </c>
      <c r="E8" s="54">
        <f t="shared" si="1"/>
        <v>0</v>
      </c>
      <c r="F8" s="54">
        <f t="shared" si="1"/>
        <v>3155.7377049180327</v>
      </c>
      <c r="G8" s="54">
        <f t="shared" si="1"/>
        <v>13721.311475409835</v>
      </c>
      <c r="H8" s="54">
        <f t="shared" si="1"/>
        <v>15360.655737704918</v>
      </c>
      <c r="I8" s="54">
        <f t="shared" si="1"/>
        <v>16311.475409836065</v>
      </c>
      <c r="J8" s="54">
        <f t="shared" si="1"/>
        <v>11065.573770491803</v>
      </c>
      <c r="K8" s="54">
        <f t="shared" si="1"/>
        <v>0</v>
      </c>
      <c r="L8" s="54">
        <f t="shared" si="1"/>
        <v>0</v>
      </c>
      <c r="M8" s="54">
        <f t="shared" si="1"/>
        <v>0</v>
      </c>
      <c r="N8" s="78">
        <f t="shared" si="0"/>
        <v>59614.754098360645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F5B13-90BE-474A-978A-31C2AA3B50CC}">
  <dimension ref="A1:O7"/>
  <sheetViews>
    <sheetView workbookViewId="0">
      <selection activeCell="A5" sqref="A5:B6"/>
    </sheetView>
  </sheetViews>
  <sheetFormatPr defaultColWidth="8.88671875" defaultRowHeight="14.4" x14ac:dyDescent="0.3"/>
  <cols>
    <col min="1" max="1" width="19.33203125" style="6" customWidth="1"/>
    <col min="2" max="2" width="10.77734375" style="16" customWidth="1"/>
    <col min="3" max="6" width="8.88671875" style="6"/>
    <col min="7" max="7" width="10.77734375" style="6" customWidth="1"/>
    <col min="8" max="11" width="11.88671875" style="6" customWidth="1"/>
    <col min="12" max="13" width="8.88671875" style="6"/>
    <col min="14" max="14" width="9.77734375" style="6" customWidth="1"/>
    <col min="15" max="15" width="12.44140625" style="6" customWidth="1"/>
    <col min="16" max="16384" width="8.88671875" style="6"/>
  </cols>
  <sheetData>
    <row r="1" spans="1:15" s="11" customFormat="1" x14ac:dyDescent="0.3">
      <c r="B1" s="11" t="s">
        <v>72</v>
      </c>
      <c r="C1" s="11" t="s">
        <v>29</v>
      </c>
      <c r="D1" s="11" t="s">
        <v>30</v>
      </c>
      <c r="E1" s="11" t="s">
        <v>31</v>
      </c>
      <c r="F1" s="11" t="s">
        <v>32</v>
      </c>
      <c r="G1" s="11" t="s">
        <v>33</v>
      </c>
      <c r="H1" s="11" t="s">
        <v>34</v>
      </c>
      <c r="I1" s="11" t="s">
        <v>35</v>
      </c>
      <c r="J1" s="11" t="s">
        <v>36</v>
      </c>
      <c r="K1" s="11" t="s">
        <v>37</v>
      </c>
      <c r="L1" s="11" t="s">
        <v>38</v>
      </c>
      <c r="M1" s="11" t="s">
        <v>39</v>
      </c>
      <c r="N1" s="11" t="s">
        <v>40</v>
      </c>
      <c r="O1" s="11" t="s">
        <v>41</v>
      </c>
    </row>
    <row r="5" spans="1:15" x14ac:dyDescent="0.3">
      <c r="A5" s="75" t="s">
        <v>73</v>
      </c>
      <c r="B5" s="79">
        <v>0.16</v>
      </c>
      <c r="C5" s="6">
        <f>+RICAVI!B8*$B5</f>
        <v>0</v>
      </c>
      <c r="D5" s="6">
        <f>+RICAVI!C8*$B5</f>
        <v>0</v>
      </c>
      <c r="E5" s="6">
        <f>+RICAVI!D8*$B5</f>
        <v>0</v>
      </c>
      <c r="F5" s="6">
        <f>+RICAVI!E8*$B5</f>
        <v>0</v>
      </c>
      <c r="G5" s="7">
        <f>+RICAVI!F8*$B5</f>
        <v>504.91803278688525</v>
      </c>
      <c r="H5" s="7">
        <f>+RICAVI!G8*$B5</f>
        <v>2195.4098360655735</v>
      </c>
      <c r="I5" s="7">
        <f>+RICAVI!H8*$B5</f>
        <v>2457.7049180327867</v>
      </c>
      <c r="J5" s="7">
        <f>+RICAVI!I8*$B5</f>
        <v>2609.8360655737702</v>
      </c>
      <c r="K5" s="7">
        <f>+RICAVI!J8*$B5</f>
        <v>1770.4918032786884</v>
      </c>
      <c r="L5" s="6">
        <f>+RICAVI!K8*$B5</f>
        <v>0</v>
      </c>
      <c r="M5" s="6">
        <f>+RICAVI!L8*$B5</f>
        <v>0</v>
      </c>
      <c r="N5" s="6">
        <f>+RICAVI!M8*$B5</f>
        <v>0</v>
      </c>
      <c r="O5" s="7">
        <f>SUM(C5:N5)</f>
        <v>9538.3606557377043</v>
      </c>
    </row>
    <row r="6" spans="1:15" x14ac:dyDescent="0.3">
      <c r="A6" s="75" t="s">
        <v>74</v>
      </c>
      <c r="B6" s="79">
        <v>0.3</v>
      </c>
      <c r="C6" s="6">
        <f>+RICAVI!B8*$B6</f>
        <v>0</v>
      </c>
      <c r="D6" s="6">
        <f>+RICAVI!C8*$B6</f>
        <v>0</v>
      </c>
      <c r="E6" s="6">
        <f>+RICAVI!D8*$B6</f>
        <v>0</v>
      </c>
      <c r="F6" s="6">
        <f>+RICAVI!E8*$B6</f>
        <v>0</v>
      </c>
      <c r="G6" s="7">
        <f>+RICAVI!F8*$B6</f>
        <v>946.72131147540972</v>
      </c>
      <c r="H6" s="7">
        <f>+RICAVI!G8*$B6</f>
        <v>4116.3934426229507</v>
      </c>
      <c r="I6" s="7">
        <f>+RICAVI!H8*$B6</f>
        <v>4608.1967213114749</v>
      </c>
      <c r="J6" s="7">
        <f>+RICAVI!I8*$B6</f>
        <v>4893.442622950819</v>
      </c>
      <c r="K6" s="7">
        <f>+RICAVI!J8*$B6</f>
        <v>3319.6721311475408</v>
      </c>
      <c r="L6" s="6">
        <f>+RICAVI!K8*$B6</f>
        <v>0</v>
      </c>
      <c r="M6" s="6">
        <f>+RICAVI!L8*$B6</f>
        <v>0</v>
      </c>
      <c r="N6" s="6">
        <f>+RICAVI!M8*$B6</f>
        <v>0</v>
      </c>
      <c r="O6" s="7">
        <f>SUM(C6:N6)</f>
        <v>17884.426229508194</v>
      </c>
    </row>
    <row r="7" spans="1:15" x14ac:dyDescent="0.3">
      <c r="A7" s="6" t="s">
        <v>52</v>
      </c>
      <c r="C7" s="48">
        <f>SUM(C5:C6)</f>
        <v>0</v>
      </c>
      <c r="D7" s="48">
        <f t="shared" ref="D7:O7" si="0">SUM(D5:D6)</f>
        <v>0</v>
      </c>
      <c r="E7" s="48">
        <f t="shared" si="0"/>
        <v>0</v>
      </c>
      <c r="F7" s="48">
        <f t="shared" si="0"/>
        <v>0</v>
      </c>
      <c r="G7" s="48">
        <f t="shared" si="0"/>
        <v>1451.639344262295</v>
      </c>
      <c r="H7" s="48">
        <f t="shared" si="0"/>
        <v>6311.8032786885242</v>
      </c>
      <c r="I7" s="48">
        <f t="shared" si="0"/>
        <v>7065.9016393442616</v>
      </c>
      <c r="J7" s="48">
        <f t="shared" si="0"/>
        <v>7503.2786885245896</v>
      </c>
      <c r="K7" s="48">
        <f t="shared" si="0"/>
        <v>5090.1639344262294</v>
      </c>
      <c r="L7" s="48">
        <f t="shared" si="0"/>
        <v>0</v>
      </c>
      <c r="M7" s="48">
        <f t="shared" si="0"/>
        <v>0</v>
      </c>
      <c r="N7" s="48">
        <f t="shared" si="0"/>
        <v>0</v>
      </c>
      <c r="O7" s="48">
        <f t="shared" si="0"/>
        <v>27422.7868852459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500B7-A124-433B-9A0D-FDD80CF4BC1E}">
  <dimension ref="A1:N20"/>
  <sheetViews>
    <sheetView workbookViewId="0">
      <selection activeCell="A4" sqref="A4:A7"/>
    </sheetView>
  </sheetViews>
  <sheetFormatPr defaultRowHeight="14.4" x14ac:dyDescent="0.3"/>
  <cols>
    <col min="1" max="1" width="39.109375" customWidth="1"/>
    <col min="6" max="6" width="10.77734375" customWidth="1"/>
    <col min="7" max="10" width="11.88671875" customWidth="1"/>
    <col min="13" max="13" width="9.77734375" customWidth="1"/>
    <col min="14" max="14" width="12.44140625" style="71" customWidth="1"/>
  </cols>
  <sheetData>
    <row r="1" spans="1:14" s="2" customFormat="1" x14ac:dyDescent="0.3">
      <c r="B1" s="29" t="s">
        <v>2</v>
      </c>
      <c r="C1" s="29" t="s">
        <v>3</v>
      </c>
      <c r="D1" s="29" t="s">
        <v>4</v>
      </c>
      <c r="E1" s="29" t="s">
        <v>5</v>
      </c>
      <c r="F1" s="29" t="s">
        <v>6</v>
      </c>
      <c r="G1" s="29" t="s">
        <v>7</v>
      </c>
      <c r="H1" s="29" t="s">
        <v>8</v>
      </c>
      <c r="I1" s="29" t="s">
        <v>9</v>
      </c>
      <c r="J1" s="29" t="s">
        <v>10</v>
      </c>
      <c r="K1" s="29" t="s">
        <v>11</v>
      </c>
      <c r="L1" s="29" t="s">
        <v>12</v>
      </c>
      <c r="M1" s="29" t="s">
        <v>13</v>
      </c>
      <c r="N1" s="68" t="s">
        <v>52</v>
      </c>
    </row>
    <row r="4" spans="1:14" x14ac:dyDescent="0.3">
      <c r="A4" t="str">
        <f>+'ENTRY RICAVI'!A3</f>
        <v>APPARTAMENTO PIANO TERRA MQ 47</v>
      </c>
      <c r="B4" s="3">
        <f>+'ENTRY COSTI'!Q18</f>
        <v>0</v>
      </c>
      <c r="C4" s="3">
        <f>+'ENTRY COSTI'!R18</f>
        <v>0</v>
      </c>
      <c r="D4" s="3">
        <f>+'ENTRY COSTI'!S18</f>
        <v>0</v>
      </c>
      <c r="E4" s="3">
        <f>+'ENTRY COSTI'!T18</f>
        <v>0</v>
      </c>
      <c r="F4" s="3">
        <f>+'ENTRY COSTI'!U18</f>
        <v>314.21376000000004</v>
      </c>
      <c r="G4" s="3">
        <f>+'ENTRY COSTI'!V18</f>
        <v>1346.6304</v>
      </c>
      <c r="H4" s="3">
        <f>+'ENTRY COSTI'!W18</f>
        <v>1391.5180800000001</v>
      </c>
      <c r="I4" s="3">
        <f>+'ENTRY COSTI'!X18</f>
        <v>1391.5180800000003</v>
      </c>
      <c r="J4" s="3">
        <f>+'ENTRY COSTI'!Y18</f>
        <v>0</v>
      </c>
      <c r="K4" s="3">
        <f>+'ENTRY COSTI'!Z18</f>
        <v>0</v>
      </c>
      <c r="L4" s="3">
        <f>+'ENTRY COSTI'!AA18</f>
        <v>0</v>
      </c>
      <c r="M4" s="3">
        <f>+'ENTRY COSTI'!AB18</f>
        <v>0</v>
      </c>
      <c r="N4" s="69">
        <f>SUM(B4:M4)</f>
        <v>4443.8803200000002</v>
      </c>
    </row>
    <row r="5" spans="1:14" x14ac:dyDescent="0.3">
      <c r="A5" t="str">
        <f>+'ENTRY RICAVI'!A14</f>
        <v>APPARTAMENTO PIANO 1 MQ 68</v>
      </c>
      <c r="B5" s="3">
        <f>+'ENTRY COSTI'!Q32</f>
        <v>0</v>
      </c>
      <c r="C5" s="3">
        <f>+'ENTRY COSTI'!R32</f>
        <v>0</v>
      </c>
      <c r="D5" s="3">
        <f>+'ENTRY COSTI'!S32</f>
        <v>0</v>
      </c>
      <c r="E5" s="3">
        <f>+'ENTRY COSTI'!T32</f>
        <v>0</v>
      </c>
      <c r="F5" s="3">
        <f>+'ENTRY COSTI'!U32</f>
        <v>614.42752000000007</v>
      </c>
      <c r="G5" s="3">
        <f>+'ENTRY COSTI'!V32</f>
        <v>2633.2608</v>
      </c>
      <c r="H5" s="3">
        <f>+'ENTRY COSTI'!W32</f>
        <v>2721.0361600000001</v>
      </c>
      <c r="I5" s="3">
        <f>+'ENTRY COSTI'!X32</f>
        <v>2721.0361600000006</v>
      </c>
      <c r="J5" s="3">
        <f>+'ENTRY COSTI'!Y32</f>
        <v>2633.2608</v>
      </c>
      <c r="K5" s="3">
        <f>+'ENTRY COSTI'!Z32</f>
        <v>0</v>
      </c>
      <c r="L5" s="3">
        <f>+'ENTRY COSTI'!AA32</f>
        <v>0</v>
      </c>
      <c r="M5" s="3">
        <f>+'ENTRY COSTI'!AB32</f>
        <v>0</v>
      </c>
      <c r="N5" s="69">
        <f t="shared" ref="N5:N7" si="0">SUM(B5:M5)</f>
        <v>11323.02144</v>
      </c>
    </row>
    <row r="6" spans="1:14" x14ac:dyDescent="0.3">
      <c r="A6" t="str">
        <f>+'ENTRY RICAVI'!A27</f>
        <v>APPARTAMENTO PIANO 2 SOTOTTETTO  MQ 68</v>
      </c>
      <c r="B6" s="3">
        <f>+'ENTRY COSTI'!Q45</f>
        <v>0</v>
      </c>
      <c r="C6" s="3">
        <f>+'ENTRY COSTI'!R45</f>
        <v>0</v>
      </c>
      <c r="D6" s="3">
        <f>+'ENTRY COSTI'!S45</f>
        <v>0</v>
      </c>
      <c r="E6" s="3">
        <f>+'ENTRY COSTI'!T45</f>
        <v>0</v>
      </c>
      <c r="F6" s="3">
        <f>+'ENTRY COSTI'!U45</f>
        <v>614.42752000000007</v>
      </c>
      <c r="G6" s="3">
        <f>+'ENTRY COSTI'!V45</f>
        <v>2633.2608</v>
      </c>
      <c r="H6" s="3">
        <f>+'ENTRY COSTI'!W45</f>
        <v>2721.0361600000001</v>
      </c>
      <c r="I6" s="3">
        <f>+'ENTRY COSTI'!X45</f>
        <v>2721.0361600000006</v>
      </c>
      <c r="J6" s="3">
        <f>+'ENTRY COSTI'!Y45</f>
        <v>2633.2608</v>
      </c>
      <c r="K6" s="3">
        <f>+'ENTRY COSTI'!Z45</f>
        <v>0</v>
      </c>
      <c r="L6" s="3">
        <f>+'ENTRY COSTI'!AA45</f>
        <v>0</v>
      </c>
      <c r="M6" s="3">
        <f>+'ENTRY COSTI'!AB45</f>
        <v>0</v>
      </c>
      <c r="N6" s="69">
        <f t="shared" si="0"/>
        <v>11323.02144</v>
      </c>
    </row>
    <row r="7" spans="1:14" x14ac:dyDescent="0.3">
      <c r="A7" t="str">
        <f>+'ENTRY RICAVI'!A41</f>
        <v>APPARTAMENTO PIANO TERRA  MQ 88</v>
      </c>
      <c r="B7" s="3">
        <f>+'ENTRY COSTI'!Q59</f>
        <v>0</v>
      </c>
      <c r="C7" s="3">
        <f>+'ENTRY COSTI'!R59</f>
        <v>0</v>
      </c>
      <c r="D7" s="3">
        <f>+'ENTRY COSTI'!S59</f>
        <v>0</v>
      </c>
      <c r="E7" s="3">
        <f>+'ENTRY COSTI'!T59</f>
        <v>0</v>
      </c>
      <c r="F7" s="3">
        <f>+'ENTRY COSTI'!U59</f>
        <v>614.42752000000007</v>
      </c>
      <c r="G7" s="3">
        <f>+'ENTRY COSTI'!V59</f>
        <v>2633.2608</v>
      </c>
      <c r="H7" s="3">
        <f>+'ENTRY COSTI'!W59</f>
        <v>2721.0361600000001</v>
      </c>
      <c r="I7" s="3">
        <f>+'ENTRY COSTI'!X59</f>
        <v>2721.0361600000006</v>
      </c>
      <c r="J7" s="3">
        <f>+'ENTRY COSTI'!Y59</f>
        <v>2633.2608</v>
      </c>
      <c r="K7" s="3">
        <f>+'ENTRY COSTI'!Z59</f>
        <v>0</v>
      </c>
      <c r="L7" s="3">
        <f>+'ENTRY COSTI'!AA59</f>
        <v>0</v>
      </c>
      <c r="M7" s="3">
        <f>+'ENTRY COSTI'!AB59</f>
        <v>0</v>
      </c>
      <c r="N7" s="69">
        <f t="shared" si="0"/>
        <v>11323.02144</v>
      </c>
    </row>
    <row r="8" spans="1:14" s="1" customFormat="1" x14ac:dyDescent="0.3">
      <c r="A8" s="1" t="str">
        <f>+'ENTRY COSTI'!A7</f>
        <v>COSTI PER SINGOLO OSPITE</v>
      </c>
      <c r="B8" s="4">
        <f>SUM(B4:B7)</f>
        <v>0</v>
      </c>
      <c r="C8" s="4">
        <f t="shared" ref="C8:M8" si="1">SUM(C4:C7)</f>
        <v>0</v>
      </c>
      <c r="D8" s="4">
        <f t="shared" si="1"/>
        <v>0</v>
      </c>
      <c r="E8" s="4">
        <f t="shared" si="1"/>
        <v>0</v>
      </c>
      <c r="F8" s="4">
        <f t="shared" si="1"/>
        <v>2157.4963200000002</v>
      </c>
      <c r="G8" s="4">
        <f t="shared" si="1"/>
        <v>9246.4128000000001</v>
      </c>
      <c r="H8" s="4">
        <f t="shared" si="1"/>
        <v>9554.6265600000006</v>
      </c>
      <c r="I8" s="4">
        <f t="shared" si="1"/>
        <v>9554.6265600000024</v>
      </c>
      <c r="J8" s="4">
        <f t="shared" si="1"/>
        <v>7899.7824000000001</v>
      </c>
      <c r="K8" s="4">
        <f t="shared" si="1"/>
        <v>0</v>
      </c>
      <c r="L8" s="4">
        <f t="shared" si="1"/>
        <v>0</v>
      </c>
      <c r="M8" s="4">
        <f t="shared" si="1"/>
        <v>0</v>
      </c>
      <c r="N8" s="70">
        <f>SUM(N4:N7)</f>
        <v>38412.944640000002</v>
      </c>
    </row>
    <row r="10" spans="1:14" x14ac:dyDescent="0.3">
      <c r="A10" t="str">
        <f>+'ENTRY C PULIZIA'!A9</f>
        <v>APPARTAMENTO PIANO TERRA MQ 47</v>
      </c>
      <c r="B10" s="3">
        <f>+'ENTRY C PULIZIA'!Q17</f>
        <v>0</v>
      </c>
      <c r="C10" s="3">
        <f>+'ENTRY C PULIZIA'!R17</f>
        <v>0</v>
      </c>
      <c r="D10" s="3">
        <f>+'ENTRY C PULIZIA'!S17</f>
        <v>0</v>
      </c>
      <c r="E10" s="3">
        <f>+'ENTRY C PULIZIA'!T17</f>
        <v>0</v>
      </c>
      <c r="F10" s="3">
        <f>+'ENTRY C PULIZIA'!U17</f>
        <v>112</v>
      </c>
      <c r="G10" s="3">
        <f>+'ENTRY C PULIZIA'!V17</f>
        <v>480</v>
      </c>
      <c r="H10" s="3">
        <f>+'ENTRY C PULIZIA'!W17</f>
        <v>496</v>
      </c>
      <c r="I10" s="3">
        <f>+'ENTRY C PULIZIA'!X17</f>
        <v>496</v>
      </c>
      <c r="J10" s="3">
        <f>+'ENTRY C PULIZIA'!Y17</f>
        <v>0</v>
      </c>
      <c r="K10" s="3">
        <f>+'ENTRY C PULIZIA'!Z17</f>
        <v>0</v>
      </c>
      <c r="L10" s="3">
        <f>+'ENTRY C PULIZIA'!AA17</f>
        <v>0</v>
      </c>
      <c r="M10" s="3">
        <f>+'ENTRY C PULIZIA'!AB17</f>
        <v>0</v>
      </c>
      <c r="N10" s="69">
        <f>SUM(B10:M10)</f>
        <v>1584</v>
      </c>
    </row>
    <row r="11" spans="1:14" x14ac:dyDescent="0.3">
      <c r="A11" t="str">
        <f>+'ENTRY C PULIZIA'!A21</f>
        <v>APPARTAMENTO PIANO 1 MQ 68</v>
      </c>
      <c r="B11" s="3">
        <f>+'ENTRY C PULIZIA'!Q31</f>
        <v>0</v>
      </c>
      <c r="C11" s="3">
        <f>+'ENTRY C PULIZIA'!R31</f>
        <v>0</v>
      </c>
      <c r="D11" s="3">
        <f>+'ENTRY C PULIZIA'!S31</f>
        <v>0</v>
      </c>
      <c r="E11" s="3">
        <f>+'ENTRY C PULIZIA'!T31</f>
        <v>0</v>
      </c>
      <c r="F11" s="3">
        <f>+'ENTRY C PULIZIA'!U31</f>
        <v>210</v>
      </c>
      <c r="G11" s="3">
        <f>+'ENTRY C PULIZIA'!V31</f>
        <v>900</v>
      </c>
      <c r="H11" s="3">
        <f>+'ENTRY C PULIZIA'!W31</f>
        <v>930</v>
      </c>
      <c r="I11" s="3">
        <f>+'ENTRY C PULIZIA'!X31</f>
        <v>930</v>
      </c>
      <c r="J11" s="3">
        <f>+'ENTRY C PULIZIA'!Y31</f>
        <v>900</v>
      </c>
      <c r="K11" s="3">
        <f>+'ENTRY C PULIZIA'!Z31</f>
        <v>0</v>
      </c>
      <c r="L11" s="3">
        <f>+'ENTRY C PULIZIA'!AA31</f>
        <v>0</v>
      </c>
      <c r="M11" s="3">
        <f>+'ENTRY C PULIZIA'!AB31</f>
        <v>0</v>
      </c>
      <c r="N11" s="69">
        <f t="shared" ref="N11:N13" si="2">SUM(B11:M11)</f>
        <v>3870</v>
      </c>
    </row>
    <row r="12" spans="1:14" x14ac:dyDescent="0.3">
      <c r="A12" t="str">
        <f>+'ENTRY C PULIZIA'!A34</f>
        <v>APPARTAMENTO PIANO 2 SOTOTTETTO  MQ 68</v>
      </c>
      <c r="B12" s="3">
        <f>+'ENTRY C PULIZIA'!Q44</f>
        <v>0</v>
      </c>
      <c r="C12" s="3">
        <f>+'ENTRY C PULIZIA'!R44</f>
        <v>0</v>
      </c>
      <c r="D12" s="3">
        <f>+'ENTRY C PULIZIA'!S44</f>
        <v>0</v>
      </c>
      <c r="E12" s="3">
        <f>+'ENTRY C PULIZIA'!T44</f>
        <v>0</v>
      </c>
      <c r="F12" s="3">
        <f>+'ENTRY C PULIZIA'!U44</f>
        <v>210</v>
      </c>
      <c r="G12" s="3">
        <f>+'ENTRY C PULIZIA'!V44</f>
        <v>900</v>
      </c>
      <c r="H12" s="3">
        <f>+'ENTRY C PULIZIA'!W44</f>
        <v>930</v>
      </c>
      <c r="I12" s="3">
        <f>+'ENTRY C PULIZIA'!X44</f>
        <v>930</v>
      </c>
      <c r="J12" s="3">
        <f>+'ENTRY C PULIZIA'!Y44</f>
        <v>900</v>
      </c>
      <c r="K12" s="3">
        <f>+'ENTRY C PULIZIA'!Z44</f>
        <v>0</v>
      </c>
      <c r="L12" s="3">
        <f>+'ENTRY C PULIZIA'!AA44</f>
        <v>0</v>
      </c>
      <c r="M12" s="3">
        <f>+'ENTRY C PULIZIA'!AB44</f>
        <v>0</v>
      </c>
      <c r="N12" s="69">
        <f t="shared" si="2"/>
        <v>3870</v>
      </c>
    </row>
    <row r="13" spans="1:14" x14ac:dyDescent="0.3">
      <c r="A13" t="str">
        <f>+'ENTRY C PULIZIA'!A48</f>
        <v>APPARTAMENTO PIANO TERRA  MQ 88</v>
      </c>
      <c r="B13" s="3">
        <f>+'ENTRY C PULIZIA'!Q58</f>
        <v>0</v>
      </c>
      <c r="C13" s="3">
        <f>+'ENTRY C PULIZIA'!R58</f>
        <v>0</v>
      </c>
      <c r="D13" s="3">
        <f>+'ENTRY C PULIZIA'!S58</f>
        <v>0</v>
      </c>
      <c r="E13" s="3">
        <f>+'ENTRY C PULIZIA'!T58</f>
        <v>0</v>
      </c>
      <c r="F13" s="3">
        <f>+'ENTRY C PULIZIA'!U58</f>
        <v>210</v>
      </c>
      <c r="G13" s="3">
        <f>+'ENTRY C PULIZIA'!V58</f>
        <v>900</v>
      </c>
      <c r="H13" s="3">
        <f>+'ENTRY C PULIZIA'!W58</f>
        <v>930</v>
      </c>
      <c r="I13" s="3">
        <f>+'ENTRY C PULIZIA'!X58</f>
        <v>930</v>
      </c>
      <c r="J13" s="3">
        <f>+'ENTRY C PULIZIA'!Y58</f>
        <v>900</v>
      </c>
      <c r="K13" s="3">
        <f>+'ENTRY C PULIZIA'!Z58</f>
        <v>0</v>
      </c>
      <c r="L13" s="3">
        <f>+'ENTRY C PULIZIA'!AA58</f>
        <v>0</v>
      </c>
      <c r="M13" s="3">
        <f>+'ENTRY C PULIZIA'!AB58</f>
        <v>0</v>
      </c>
      <c r="N13" s="69">
        <f t="shared" si="2"/>
        <v>3870</v>
      </c>
    </row>
    <row r="14" spans="1:14" s="1" customFormat="1" x14ac:dyDescent="0.3">
      <c r="A14" s="1" t="str">
        <f>+'ENTRY C PULIZIA'!A6</f>
        <v>PULIZIA STANZA 1 H</v>
      </c>
      <c r="B14" s="4">
        <f>SUM(B10:B13)</f>
        <v>0</v>
      </c>
      <c r="C14" s="4">
        <f t="shared" ref="C14:M14" si="3">SUM(C10:C13)</f>
        <v>0</v>
      </c>
      <c r="D14" s="4">
        <f t="shared" si="3"/>
        <v>0</v>
      </c>
      <c r="E14" s="4">
        <f t="shared" si="3"/>
        <v>0</v>
      </c>
      <c r="F14" s="4">
        <f t="shared" si="3"/>
        <v>742</v>
      </c>
      <c r="G14" s="4">
        <f t="shared" si="3"/>
        <v>3180</v>
      </c>
      <c r="H14" s="4">
        <f t="shared" si="3"/>
        <v>3286</v>
      </c>
      <c r="I14" s="4">
        <f t="shared" si="3"/>
        <v>3286</v>
      </c>
      <c r="J14" s="4">
        <f t="shared" si="3"/>
        <v>2700</v>
      </c>
      <c r="K14" s="4">
        <f t="shared" si="3"/>
        <v>0</v>
      </c>
      <c r="L14" s="4">
        <f t="shared" si="3"/>
        <v>0</v>
      </c>
      <c r="M14" s="4">
        <f t="shared" si="3"/>
        <v>0</v>
      </c>
      <c r="N14" s="70">
        <f>SUM(N10:N13)</f>
        <v>13194</v>
      </c>
    </row>
    <row r="16" spans="1:14" x14ac:dyDescent="0.3">
      <c r="A16" t="s">
        <v>73</v>
      </c>
      <c r="B16" s="3">
        <f>+'OTA+PM'!C5</f>
        <v>0</v>
      </c>
      <c r="C16" s="3">
        <f>+'OTA+PM'!D5</f>
        <v>0</v>
      </c>
      <c r="D16" s="3">
        <f>+'OTA+PM'!E5</f>
        <v>0</v>
      </c>
      <c r="E16" s="3">
        <f>+'OTA+PM'!F5</f>
        <v>0</v>
      </c>
      <c r="F16" s="3">
        <f>+'OTA+PM'!G5</f>
        <v>504.91803278688525</v>
      </c>
      <c r="G16" s="3">
        <f>+'OTA+PM'!H5</f>
        <v>2195.4098360655735</v>
      </c>
      <c r="H16" s="3">
        <f>+'OTA+PM'!I5</f>
        <v>2457.7049180327867</v>
      </c>
      <c r="I16" s="3">
        <f>+'OTA+PM'!J5</f>
        <v>2609.8360655737702</v>
      </c>
      <c r="J16" s="3">
        <f>+'OTA+PM'!K5</f>
        <v>1770.4918032786884</v>
      </c>
      <c r="K16" s="3">
        <f>+'OTA+PM'!L5</f>
        <v>0</v>
      </c>
      <c r="L16" s="3">
        <f>+'OTA+PM'!M5</f>
        <v>0</v>
      </c>
      <c r="M16" s="3">
        <f>+'OTA+PM'!N5</f>
        <v>0</v>
      </c>
      <c r="N16" s="69">
        <f>SUM(B16:M16)</f>
        <v>9538.3606557377043</v>
      </c>
    </row>
    <row r="17" spans="1:14" x14ac:dyDescent="0.3">
      <c r="A17" t="s">
        <v>74</v>
      </c>
      <c r="B17" s="3">
        <f>+'OTA+PM'!C6</f>
        <v>0</v>
      </c>
      <c r="C17" s="3">
        <f>+'OTA+PM'!D6</f>
        <v>0</v>
      </c>
      <c r="D17" s="3">
        <f>+'OTA+PM'!E6</f>
        <v>0</v>
      </c>
      <c r="E17" s="3">
        <f>+'OTA+PM'!F6</f>
        <v>0</v>
      </c>
      <c r="F17" s="3">
        <f>+'OTA+PM'!G6</f>
        <v>946.72131147540972</v>
      </c>
      <c r="G17" s="3">
        <f>+'OTA+PM'!H6</f>
        <v>4116.3934426229507</v>
      </c>
      <c r="H17" s="3">
        <f>+'OTA+PM'!I6</f>
        <v>4608.1967213114749</v>
      </c>
      <c r="I17" s="3">
        <f>+'OTA+PM'!J6</f>
        <v>4893.442622950819</v>
      </c>
      <c r="J17" s="3">
        <f>+'OTA+PM'!K6</f>
        <v>3319.6721311475408</v>
      </c>
      <c r="K17" s="3">
        <f>+'OTA+PM'!L6</f>
        <v>0</v>
      </c>
      <c r="L17" s="3">
        <f>+'OTA+PM'!M6</f>
        <v>0</v>
      </c>
      <c r="M17" s="3">
        <f>+'OTA+PM'!N6</f>
        <v>0</v>
      </c>
      <c r="N17" s="69">
        <f>SUM(B17:M17)</f>
        <v>17884.426229508194</v>
      </c>
    </row>
    <row r="18" spans="1:14" s="1" customFormat="1" x14ac:dyDescent="0.3">
      <c r="A18" s="1" t="s">
        <v>76</v>
      </c>
      <c r="B18" s="4">
        <f t="shared" ref="B18" si="4">SUM(B16:B17)</f>
        <v>0</v>
      </c>
      <c r="C18" s="4">
        <f t="shared" ref="C18" si="5">SUM(C16:C17)</f>
        <v>0</v>
      </c>
      <c r="D18" s="4">
        <f t="shared" ref="D18" si="6">SUM(D16:D17)</f>
        <v>0</v>
      </c>
      <c r="E18" s="4">
        <f t="shared" ref="E18" si="7">SUM(E16:E17)</f>
        <v>0</v>
      </c>
      <c r="F18" s="4">
        <f t="shared" ref="F18" si="8">SUM(F16:F17)</f>
        <v>1451.639344262295</v>
      </c>
      <c r="G18" s="4">
        <f t="shared" ref="G18" si="9">SUM(G16:G17)</f>
        <v>6311.8032786885242</v>
      </c>
      <c r="H18" s="4">
        <f t="shared" ref="H18" si="10">SUM(H16:H17)</f>
        <v>7065.9016393442616</v>
      </c>
      <c r="I18" s="4">
        <f t="shared" ref="I18" si="11">SUM(I16:I17)</f>
        <v>7503.2786885245896</v>
      </c>
      <c r="J18" s="4">
        <f t="shared" ref="J18" si="12">SUM(J16:J17)</f>
        <v>5090.1639344262294</v>
      </c>
      <c r="K18" s="4">
        <f t="shared" ref="K18" si="13">SUM(K16:K17)</f>
        <v>0</v>
      </c>
      <c r="L18" s="4">
        <f t="shared" ref="L18" si="14">SUM(L16:L17)</f>
        <v>0</v>
      </c>
      <c r="M18" s="4">
        <f t="shared" ref="M18" si="15">SUM(M16:M17)</f>
        <v>0</v>
      </c>
      <c r="N18" s="70">
        <f>SUM(N16:N17)</f>
        <v>27422.7868852459</v>
      </c>
    </row>
    <row r="19" spans="1:14" x14ac:dyDescent="0.3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69"/>
    </row>
    <row r="20" spans="1:14" s="1" customFormat="1" x14ac:dyDescent="0.3">
      <c r="A20" s="1" t="s">
        <v>75</v>
      </c>
      <c r="B20" s="4">
        <f>+B8+B14+B18</f>
        <v>0</v>
      </c>
      <c r="C20" s="4">
        <f t="shared" ref="C20:M20" si="16">+C8+C14+C18</f>
        <v>0</v>
      </c>
      <c r="D20" s="4">
        <f t="shared" si="16"/>
        <v>0</v>
      </c>
      <c r="E20" s="4">
        <f t="shared" si="16"/>
        <v>0</v>
      </c>
      <c r="F20" s="4">
        <f t="shared" si="16"/>
        <v>4351.135664262295</v>
      </c>
      <c r="G20" s="4">
        <f t="shared" si="16"/>
        <v>18738.216078688525</v>
      </c>
      <c r="H20" s="4">
        <f t="shared" si="16"/>
        <v>19906.528199344262</v>
      </c>
      <c r="I20" s="4">
        <f t="shared" si="16"/>
        <v>20343.905248524592</v>
      </c>
      <c r="J20" s="4">
        <f t="shared" si="16"/>
        <v>15689.946334426229</v>
      </c>
      <c r="K20" s="4">
        <f t="shared" si="16"/>
        <v>0</v>
      </c>
      <c r="L20" s="4">
        <f t="shared" si="16"/>
        <v>0</v>
      </c>
      <c r="M20" s="4">
        <f t="shared" si="16"/>
        <v>0</v>
      </c>
      <c r="N20" s="70">
        <f>+N8+N14+N18</f>
        <v>79029.731525245908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82977-1612-4AEF-B40E-4695A112D8ED}">
  <dimension ref="A1:O29"/>
  <sheetViews>
    <sheetView workbookViewId="0">
      <selection activeCell="A20" sqref="A20:O20"/>
    </sheetView>
  </sheetViews>
  <sheetFormatPr defaultColWidth="8.88671875" defaultRowHeight="14.4" x14ac:dyDescent="0.3"/>
  <cols>
    <col min="1" max="1" width="22.21875" style="5" customWidth="1"/>
    <col min="2" max="2" width="10.33203125" style="67" hidden="1" customWidth="1"/>
    <col min="3" max="6" width="11" style="6" hidden="1" customWidth="1"/>
    <col min="7" max="10" width="12.88671875" style="6" hidden="1" customWidth="1"/>
    <col min="11" max="14" width="13.33203125" style="6" hidden="1" customWidth="1"/>
    <col min="15" max="15" width="13.33203125" style="51" customWidth="1"/>
    <col min="16" max="16384" width="8.88671875" style="6"/>
  </cols>
  <sheetData>
    <row r="1" spans="1:15" s="10" customFormat="1" x14ac:dyDescent="0.3">
      <c r="A1" s="85" t="s">
        <v>140</v>
      </c>
      <c r="B1" s="118" t="s">
        <v>78</v>
      </c>
      <c r="C1" s="29" t="s">
        <v>2</v>
      </c>
      <c r="D1" s="29" t="s">
        <v>3</v>
      </c>
      <c r="E1" s="29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29" t="s">
        <v>10</v>
      </c>
      <c r="L1" s="29" t="s">
        <v>11</v>
      </c>
      <c r="M1" s="29" t="s">
        <v>12</v>
      </c>
      <c r="N1" s="29" t="s">
        <v>13</v>
      </c>
      <c r="O1" s="119" t="s">
        <v>85</v>
      </c>
    </row>
    <row r="2" spans="1:15" x14ac:dyDescent="0.3">
      <c r="A2" s="5" t="s">
        <v>53</v>
      </c>
      <c r="B2" s="83">
        <v>2000</v>
      </c>
      <c r="C2" s="51"/>
      <c r="D2" s="51"/>
      <c r="E2" s="51"/>
      <c r="F2" s="51"/>
      <c r="G2" s="51">
        <f>+$B2</f>
        <v>2000</v>
      </c>
      <c r="H2" s="51">
        <f t="shared" ref="H2:N17" si="0">+$B2</f>
        <v>2000</v>
      </c>
      <c r="I2" s="51">
        <f t="shared" si="0"/>
        <v>2000</v>
      </c>
      <c r="J2" s="51">
        <f t="shared" si="0"/>
        <v>2000</v>
      </c>
      <c r="K2" s="51">
        <f t="shared" si="0"/>
        <v>2000</v>
      </c>
      <c r="L2" s="51"/>
      <c r="M2" s="51"/>
      <c r="N2" s="51"/>
      <c r="O2" s="51">
        <f>SUM(C2:N2)</f>
        <v>10000</v>
      </c>
    </row>
    <row r="3" spans="1:15" x14ac:dyDescent="0.3">
      <c r="A3" s="5" t="s">
        <v>54</v>
      </c>
      <c r="B3" s="83">
        <f>500/12</f>
        <v>41.666666666666664</v>
      </c>
      <c r="C3" s="51">
        <f>+$B3</f>
        <v>41.666666666666664</v>
      </c>
      <c r="D3" s="51">
        <f t="shared" ref="D3:N18" si="1">+$B3</f>
        <v>41.666666666666664</v>
      </c>
      <c r="E3" s="51">
        <f t="shared" si="1"/>
        <v>41.666666666666664</v>
      </c>
      <c r="F3" s="51">
        <f t="shared" si="1"/>
        <v>41.666666666666664</v>
      </c>
      <c r="G3" s="51">
        <f t="shared" si="1"/>
        <v>41.666666666666664</v>
      </c>
      <c r="H3" s="51">
        <f t="shared" si="0"/>
        <v>41.666666666666664</v>
      </c>
      <c r="I3" s="51">
        <f t="shared" si="0"/>
        <v>41.666666666666664</v>
      </c>
      <c r="J3" s="51">
        <f t="shared" si="0"/>
        <v>41.666666666666664</v>
      </c>
      <c r="K3" s="51">
        <f t="shared" si="0"/>
        <v>41.666666666666664</v>
      </c>
      <c r="L3" s="51">
        <f t="shared" si="0"/>
        <v>41.666666666666664</v>
      </c>
      <c r="M3" s="51">
        <f t="shared" si="0"/>
        <v>41.666666666666664</v>
      </c>
      <c r="N3" s="51">
        <f t="shared" si="0"/>
        <v>41.666666666666664</v>
      </c>
      <c r="O3" s="51">
        <f t="shared" ref="O3:O13" si="2">SUM(C3:N3)</f>
        <v>500.00000000000006</v>
      </c>
    </row>
    <row r="4" spans="1:15" x14ac:dyDescent="0.3">
      <c r="A4" s="5" t="s">
        <v>55</v>
      </c>
      <c r="B4" s="83">
        <f>5000/12</f>
        <v>416.66666666666669</v>
      </c>
      <c r="C4" s="51">
        <f>+$B4</f>
        <v>416.66666666666669</v>
      </c>
      <c r="D4" s="51">
        <f t="shared" si="1"/>
        <v>416.66666666666669</v>
      </c>
      <c r="E4" s="51">
        <f t="shared" si="1"/>
        <v>416.66666666666669</v>
      </c>
      <c r="F4" s="51">
        <f t="shared" si="1"/>
        <v>416.66666666666669</v>
      </c>
      <c r="G4" s="51">
        <f t="shared" si="1"/>
        <v>416.66666666666669</v>
      </c>
      <c r="H4" s="51">
        <f t="shared" si="0"/>
        <v>416.66666666666669</v>
      </c>
      <c r="I4" s="51">
        <f t="shared" si="0"/>
        <v>416.66666666666669</v>
      </c>
      <c r="J4" s="51">
        <f t="shared" si="0"/>
        <v>416.66666666666669</v>
      </c>
      <c r="K4" s="51">
        <f t="shared" si="0"/>
        <v>416.66666666666669</v>
      </c>
      <c r="L4" s="51">
        <f t="shared" si="0"/>
        <v>416.66666666666669</v>
      </c>
      <c r="M4" s="51">
        <f t="shared" si="0"/>
        <v>416.66666666666669</v>
      </c>
      <c r="N4" s="51">
        <f t="shared" si="0"/>
        <v>416.66666666666669</v>
      </c>
      <c r="O4" s="51">
        <f t="shared" si="2"/>
        <v>5000</v>
      </c>
    </row>
    <row r="5" spans="1:15" x14ac:dyDescent="0.3">
      <c r="A5" s="5" t="s">
        <v>56</v>
      </c>
      <c r="B5" s="83">
        <v>300</v>
      </c>
      <c r="C5" s="51">
        <f t="shared" ref="C5:N19" si="3">+$B5</f>
        <v>300</v>
      </c>
      <c r="D5" s="51">
        <f t="shared" si="1"/>
        <v>300</v>
      </c>
      <c r="E5" s="51">
        <f t="shared" si="1"/>
        <v>300</v>
      </c>
      <c r="F5" s="51">
        <f t="shared" si="1"/>
        <v>300</v>
      </c>
      <c r="G5" s="51">
        <f t="shared" si="1"/>
        <v>300</v>
      </c>
      <c r="H5" s="51">
        <f t="shared" si="0"/>
        <v>300</v>
      </c>
      <c r="I5" s="51">
        <f t="shared" si="0"/>
        <v>300</v>
      </c>
      <c r="J5" s="51">
        <f t="shared" si="0"/>
        <v>300</v>
      </c>
      <c r="K5" s="51">
        <f t="shared" si="0"/>
        <v>300</v>
      </c>
      <c r="L5" s="51">
        <f t="shared" si="0"/>
        <v>300</v>
      </c>
      <c r="M5" s="51">
        <f t="shared" si="0"/>
        <v>300</v>
      </c>
      <c r="N5" s="51">
        <f t="shared" si="0"/>
        <v>300</v>
      </c>
      <c r="O5" s="51">
        <f t="shared" si="2"/>
        <v>3600</v>
      </c>
    </row>
    <row r="6" spans="1:15" x14ac:dyDescent="0.3">
      <c r="A6" s="5" t="s">
        <v>57</v>
      </c>
      <c r="B6" s="83">
        <v>200</v>
      </c>
      <c r="C6" s="51">
        <f t="shared" si="3"/>
        <v>200</v>
      </c>
      <c r="D6" s="51">
        <f t="shared" si="1"/>
        <v>200</v>
      </c>
      <c r="E6" s="51">
        <f t="shared" si="1"/>
        <v>200</v>
      </c>
      <c r="F6" s="51">
        <f t="shared" si="1"/>
        <v>200</v>
      </c>
      <c r="G6" s="51">
        <f t="shared" si="1"/>
        <v>200</v>
      </c>
      <c r="H6" s="51">
        <f t="shared" si="0"/>
        <v>200</v>
      </c>
      <c r="I6" s="51">
        <f t="shared" si="0"/>
        <v>200</v>
      </c>
      <c r="J6" s="51">
        <f t="shared" si="0"/>
        <v>200</v>
      </c>
      <c r="K6" s="51">
        <f t="shared" si="0"/>
        <v>200</v>
      </c>
      <c r="L6" s="51">
        <f t="shared" si="0"/>
        <v>200</v>
      </c>
      <c r="M6" s="51">
        <f t="shared" si="0"/>
        <v>200</v>
      </c>
      <c r="N6" s="51">
        <f t="shared" si="0"/>
        <v>200</v>
      </c>
      <c r="O6" s="51">
        <f t="shared" si="2"/>
        <v>2400</v>
      </c>
    </row>
    <row r="7" spans="1:15" ht="28.8" x14ac:dyDescent="0.3">
      <c r="A7" s="5" t="s">
        <v>58</v>
      </c>
      <c r="B7" s="83">
        <f>1000/12</f>
        <v>83.333333333333329</v>
      </c>
      <c r="C7" s="51">
        <f t="shared" si="3"/>
        <v>83.333333333333329</v>
      </c>
      <c r="D7" s="51">
        <f t="shared" si="1"/>
        <v>83.333333333333329</v>
      </c>
      <c r="E7" s="51">
        <f t="shared" si="1"/>
        <v>83.333333333333329</v>
      </c>
      <c r="F7" s="51">
        <f t="shared" si="1"/>
        <v>83.333333333333329</v>
      </c>
      <c r="G7" s="51">
        <f t="shared" si="1"/>
        <v>83.333333333333329</v>
      </c>
      <c r="H7" s="51">
        <f t="shared" si="0"/>
        <v>83.333333333333329</v>
      </c>
      <c r="I7" s="51">
        <f t="shared" si="0"/>
        <v>83.333333333333329</v>
      </c>
      <c r="J7" s="51">
        <f t="shared" si="0"/>
        <v>83.333333333333329</v>
      </c>
      <c r="K7" s="51">
        <f t="shared" si="0"/>
        <v>83.333333333333329</v>
      </c>
      <c r="L7" s="51">
        <f t="shared" si="0"/>
        <v>83.333333333333329</v>
      </c>
      <c r="M7" s="51">
        <f t="shared" si="0"/>
        <v>83.333333333333329</v>
      </c>
      <c r="N7" s="51">
        <f t="shared" si="0"/>
        <v>83.333333333333329</v>
      </c>
      <c r="O7" s="51">
        <f t="shared" si="2"/>
        <v>1000.0000000000001</v>
      </c>
    </row>
    <row r="8" spans="1:15" ht="28.8" x14ac:dyDescent="0.3">
      <c r="A8" s="5" t="s">
        <v>59</v>
      </c>
      <c r="B8" s="83">
        <f>10000/12</f>
        <v>833.33333333333337</v>
      </c>
      <c r="C8" s="51">
        <f t="shared" si="3"/>
        <v>833.33333333333337</v>
      </c>
      <c r="D8" s="51">
        <f t="shared" si="1"/>
        <v>833.33333333333337</v>
      </c>
      <c r="E8" s="51">
        <f t="shared" si="1"/>
        <v>833.33333333333337</v>
      </c>
      <c r="F8" s="51">
        <f t="shared" si="1"/>
        <v>833.33333333333337</v>
      </c>
      <c r="G8" s="51">
        <f t="shared" si="1"/>
        <v>833.33333333333337</v>
      </c>
      <c r="H8" s="51">
        <f t="shared" si="0"/>
        <v>833.33333333333337</v>
      </c>
      <c r="I8" s="51">
        <f t="shared" si="0"/>
        <v>833.33333333333337</v>
      </c>
      <c r="J8" s="51">
        <f t="shared" si="0"/>
        <v>833.33333333333337</v>
      </c>
      <c r="K8" s="51">
        <f t="shared" si="0"/>
        <v>833.33333333333337</v>
      </c>
      <c r="L8" s="51">
        <f t="shared" si="0"/>
        <v>833.33333333333337</v>
      </c>
      <c r="M8" s="51">
        <f t="shared" si="0"/>
        <v>833.33333333333337</v>
      </c>
      <c r="N8" s="51">
        <f t="shared" si="0"/>
        <v>833.33333333333337</v>
      </c>
      <c r="O8" s="51">
        <f t="shared" si="2"/>
        <v>10000</v>
      </c>
    </row>
    <row r="9" spans="1:15" ht="28.8" x14ac:dyDescent="0.3">
      <c r="A9" s="5" t="s">
        <v>60</v>
      </c>
      <c r="B9" s="83">
        <f>1500/12</f>
        <v>125</v>
      </c>
      <c r="C9" s="51">
        <f t="shared" si="3"/>
        <v>125</v>
      </c>
      <c r="D9" s="51">
        <f t="shared" si="1"/>
        <v>125</v>
      </c>
      <c r="E9" s="51">
        <f t="shared" si="1"/>
        <v>125</v>
      </c>
      <c r="F9" s="51">
        <f t="shared" si="1"/>
        <v>125</v>
      </c>
      <c r="G9" s="51">
        <f t="shared" si="1"/>
        <v>125</v>
      </c>
      <c r="H9" s="51">
        <f t="shared" si="0"/>
        <v>125</v>
      </c>
      <c r="I9" s="51">
        <f t="shared" si="0"/>
        <v>125</v>
      </c>
      <c r="J9" s="51">
        <f t="shared" si="0"/>
        <v>125</v>
      </c>
      <c r="K9" s="51">
        <f t="shared" si="0"/>
        <v>125</v>
      </c>
      <c r="L9" s="51">
        <f t="shared" si="0"/>
        <v>125</v>
      </c>
      <c r="M9" s="51">
        <f t="shared" si="0"/>
        <v>125</v>
      </c>
      <c r="N9" s="51">
        <f t="shared" si="0"/>
        <v>125</v>
      </c>
      <c r="O9" s="51">
        <f t="shared" si="2"/>
        <v>1500</v>
      </c>
    </row>
    <row r="10" spans="1:15" ht="28.8" x14ac:dyDescent="0.3">
      <c r="A10" s="5" t="s">
        <v>61</v>
      </c>
      <c r="B10" s="83">
        <v>30</v>
      </c>
      <c r="C10" s="51">
        <f t="shared" si="3"/>
        <v>30</v>
      </c>
      <c r="D10" s="51">
        <f t="shared" si="1"/>
        <v>30</v>
      </c>
      <c r="E10" s="51">
        <f t="shared" si="1"/>
        <v>30</v>
      </c>
      <c r="F10" s="51">
        <f t="shared" si="1"/>
        <v>30</v>
      </c>
      <c r="G10" s="51">
        <f t="shared" si="1"/>
        <v>30</v>
      </c>
      <c r="H10" s="51">
        <f t="shared" si="0"/>
        <v>30</v>
      </c>
      <c r="I10" s="51">
        <f t="shared" si="0"/>
        <v>30</v>
      </c>
      <c r="J10" s="51">
        <f t="shared" si="0"/>
        <v>30</v>
      </c>
      <c r="K10" s="51">
        <f t="shared" si="0"/>
        <v>30</v>
      </c>
      <c r="L10" s="51">
        <f t="shared" si="0"/>
        <v>30</v>
      </c>
      <c r="M10" s="51">
        <f t="shared" si="0"/>
        <v>30</v>
      </c>
      <c r="N10" s="51">
        <f t="shared" si="0"/>
        <v>30</v>
      </c>
      <c r="O10" s="51">
        <f t="shared" si="2"/>
        <v>360</v>
      </c>
    </row>
    <row r="11" spans="1:15" ht="28.8" x14ac:dyDescent="0.3">
      <c r="A11" s="5" t="s">
        <v>62</v>
      </c>
      <c r="B11" s="83">
        <f>3000/12</f>
        <v>250</v>
      </c>
      <c r="C11" s="51">
        <f t="shared" si="3"/>
        <v>250</v>
      </c>
      <c r="D11" s="51">
        <f t="shared" si="1"/>
        <v>250</v>
      </c>
      <c r="E11" s="51">
        <f t="shared" si="1"/>
        <v>250</v>
      </c>
      <c r="F11" s="51">
        <f t="shared" si="1"/>
        <v>250</v>
      </c>
      <c r="G11" s="51">
        <f t="shared" si="1"/>
        <v>250</v>
      </c>
      <c r="H11" s="51">
        <f t="shared" si="0"/>
        <v>250</v>
      </c>
      <c r="I11" s="51">
        <f t="shared" si="0"/>
        <v>250</v>
      </c>
      <c r="J11" s="51">
        <f t="shared" si="0"/>
        <v>250</v>
      </c>
      <c r="K11" s="51">
        <f t="shared" si="0"/>
        <v>250</v>
      </c>
      <c r="L11" s="51">
        <f t="shared" si="0"/>
        <v>250</v>
      </c>
      <c r="M11" s="51">
        <f t="shared" si="0"/>
        <v>250</v>
      </c>
      <c r="N11" s="51">
        <f t="shared" si="0"/>
        <v>250</v>
      </c>
      <c r="O11" s="51">
        <f t="shared" si="2"/>
        <v>3000</v>
      </c>
    </row>
    <row r="12" spans="1:15" x14ac:dyDescent="0.3">
      <c r="A12" s="5" t="s">
        <v>63</v>
      </c>
      <c r="B12" s="83">
        <f>70/12</f>
        <v>5.833333333333333</v>
      </c>
      <c r="C12" s="51">
        <f t="shared" si="3"/>
        <v>5.833333333333333</v>
      </c>
      <c r="D12" s="51">
        <f t="shared" si="1"/>
        <v>5.833333333333333</v>
      </c>
      <c r="E12" s="51">
        <f t="shared" si="1"/>
        <v>5.833333333333333</v>
      </c>
      <c r="F12" s="51">
        <f t="shared" si="1"/>
        <v>5.833333333333333</v>
      </c>
      <c r="G12" s="51">
        <f t="shared" si="1"/>
        <v>5.833333333333333</v>
      </c>
      <c r="H12" s="51">
        <f t="shared" si="0"/>
        <v>5.833333333333333</v>
      </c>
      <c r="I12" s="51">
        <f t="shared" si="0"/>
        <v>5.833333333333333</v>
      </c>
      <c r="J12" s="51">
        <f t="shared" si="0"/>
        <v>5.833333333333333</v>
      </c>
      <c r="K12" s="51">
        <f t="shared" si="0"/>
        <v>5.833333333333333</v>
      </c>
      <c r="L12" s="51">
        <f t="shared" si="0"/>
        <v>5.833333333333333</v>
      </c>
      <c r="M12" s="51">
        <f t="shared" si="0"/>
        <v>5.833333333333333</v>
      </c>
      <c r="N12" s="51">
        <f t="shared" si="0"/>
        <v>5.833333333333333</v>
      </c>
      <c r="O12" s="51">
        <f t="shared" si="2"/>
        <v>70</v>
      </c>
    </row>
    <row r="13" spans="1:15" x14ac:dyDescent="0.3">
      <c r="A13" s="5" t="s">
        <v>81</v>
      </c>
      <c r="B13" s="83">
        <f>4000/12</f>
        <v>333.33333333333331</v>
      </c>
      <c r="C13" s="51">
        <f t="shared" si="3"/>
        <v>333.33333333333331</v>
      </c>
      <c r="D13" s="51">
        <f t="shared" si="1"/>
        <v>333.33333333333331</v>
      </c>
      <c r="E13" s="51">
        <f t="shared" si="1"/>
        <v>333.33333333333331</v>
      </c>
      <c r="F13" s="51">
        <f t="shared" si="1"/>
        <v>333.33333333333331</v>
      </c>
      <c r="G13" s="51">
        <f t="shared" si="1"/>
        <v>333.33333333333331</v>
      </c>
      <c r="H13" s="51">
        <f t="shared" si="0"/>
        <v>333.33333333333331</v>
      </c>
      <c r="I13" s="51">
        <f t="shared" si="0"/>
        <v>333.33333333333331</v>
      </c>
      <c r="J13" s="51">
        <f t="shared" si="0"/>
        <v>333.33333333333331</v>
      </c>
      <c r="K13" s="51">
        <f t="shared" si="0"/>
        <v>333.33333333333331</v>
      </c>
      <c r="L13" s="51">
        <f t="shared" si="0"/>
        <v>333.33333333333331</v>
      </c>
      <c r="M13" s="51">
        <f t="shared" si="0"/>
        <v>333.33333333333331</v>
      </c>
      <c r="N13" s="51">
        <f t="shared" si="0"/>
        <v>333.33333333333331</v>
      </c>
      <c r="O13" s="51">
        <f t="shared" si="2"/>
        <v>4000.0000000000005</v>
      </c>
    </row>
    <row r="14" spans="1:15" x14ac:dyDescent="0.3">
      <c r="A14" s="5" t="s">
        <v>64</v>
      </c>
      <c r="B14" s="83">
        <f>70/12</f>
        <v>5.833333333333333</v>
      </c>
      <c r="C14" s="51">
        <f t="shared" si="3"/>
        <v>5.833333333333333</v>
      </c>
      <c r="D14" s="51">
        <f t="shared" si="1"/>
        <v>5.833333333333333</v>
      </c>
      <c r="E14" s="51">
        <f t="shared" si="1"/>
        <v>5.833333333333333</v>
      </c>
      <c r="F14" s="51">
        <f t="shared" si="1"/>
        <v>5.833333333333333</v>
      </c>
      <c r="G14" s="51">
        <f t="shared" si="1"/>
        <v>5.833333333333333</v>
      </c>
      <c r="H14" s="51">
        <f t="shared" si="0"/>
        <v>5.833333333333333</v>
      </c>
      <c r="I14" s="51">
        <f t="shared" si="0"/>
        <v>5.833333333333333</v>
      </c>
      <c r="J14" s="51">
        <f t="shared" si="0"/>
        <v>5.833333333333333</v>
      </c>
      <c r="K14" s="51">
        <f t="shared" si="0"/>
        <v>5.833333333333333</v>
      </c>
      <c r="L14" s="51">
        <f t="shared" si="0"/>
        <v>5.833333333333333</v>
      </c>
      <c r="M14" s="51">
        <f t="shared" si="0"/>
        <v>5.833333333333333</v>
      </c>
      <c r="N14" s="51">
        <f t="shared" si="0"/>
        <v>5.833333333333333</v>
      </c>
      <c r="O14" s="51">
        <f t="shared" ref="O14:O19" si="4">SUM(C14:N14)</f>
        <v>70</v>
      </c>
    </row>
    <row r="15" spans="1:15" ht="28.8" x14ac:dyDescent="0.3">
      <c r="A15" s="5" t="s">
        <v>82</v>
      </c>
      <c r="B15" s="83">
        <f>2000/12</f>
        <v>166.66666666666666</v>
      </c>
      <c r="C15" s="51">
        <f t="shared" si="3"/>
        <v>166.66666666666666</v>
      </c>
      <c r="D15" s="51">
        <f t="shared" si="1"/>
        <v>166.66666666666666</v>
      </c>
      <c r="E15" s="51">
        <f t="shared" si="1"/>
        <v>166.66666666666666</v>
      </c>
      <c r="F15" s="51">
        <f t="shared" si="1"/>
        <v>166.66666666666666</v>
      </c>
      <c r="G15" s="51">
        <f t="shared" si="1"/>
        <v>166.66666666666666</v>
      </c>
      <c r="H15" s="51">
        <f t="shared" si="0"/>
        <v>166.66666666666666</v>
      </c>
      <c r="I15" s="51">
        <f t="shared" si="0"/>
        <v>166.66666666666666</v>
      </c>
      <c r="J15" s="51">
        <f t="shared" si="0"/>
        <v>166.66666666666666</v>
      </c>
      <c r="K15" s="51">
        <f t="shared" si="0"/>
        <v>166.66666666666666</v>
      </c>
      <c r="L15" s="51">
        <f t="shared" si="0"/>
        <v>166.66666666666666</v>
      </c>
      <c r="M15" s="51">
        <f t="shared" si="0"/>
        <v>166.66666666666666</v>
      </c>
      <c r="N15" s="51">
        <f t="shared" si="0"/>
        <v>166.66666666666666</v>
      </c>
      <c r="O15" s="51">
        <f t="shared" si="4"/>
        <v>2000.0000000000002</v>
      </c>
    </row>
    <row r="16" spans="1:15" x14ac:dyDescent="0.3">
      <c r="A16" s="5" t="s">
        <v>141</v>
      </c>
      <c r="B16" s="83">
        <v>120</v>
      </c>
      <c r="C16" s="51">
        <f t="shared" si="3"/>
        <v>120</v>
      </c>
      <c r="D16" s="51">
        <f t="shared" si="1"/>
        <v>120</v>
      </c>
      <c r="E16" s="51">
        <f t="shared" si="1"/>
        <v>120</v>
      </c>
      <c r="F16" s="51">
        <f t="shared" si="1"/>
        <v>120</v>
      </c>
      <c r="G16" s="51">
        <f t="shared" si="1"/>
        <v>120</v>
      </c>
      <c r="H16" s="51">
        <f t="shared" si="0"/>
        <v>120</v>
      </c>
      <c r="I16" s="51">
        <f t="shared" si="0"/>
        <v>120</v>
      </c>
      <c r="J16" s="51">
        <f t="shared" si="0"/>
        <v>120</v>
      </c>
      <c r="K16" s="51">
        <f t="shared" si="0"/>
        <v>120</v>
      </c>
      <c r="L16" s="51">
        <f t="shared" si="0"/>
        <v>120</v>
      </c>
      <c r="M16" s="51">
        <f t="shared" si="0"/>
        <v>120</v>
      </c>
      <c r="N16" s="51">
        <f t="shared" si="0"/>
        <v>120</v>
      </c>
      <c r="O16" s="51">
        <f t="shared" si="4"/>
        <v>1440</v>
      </c>
    </row>
    <row r="17" spans="1:15" hidden="1" x14ac:dyDescent="0.3">
      <c r="B17" s="83"/>
      <c r="C17" s="51">
        <f t="shared" si="3"/>
        <v>0</v>
      </c>
      <c r="D17" s="51">
        <f t="shared" si="1"/>
        <v>0</v>
      </c>
      <c r="E17" s="51">
        <f t="shared" si="1"/>
        <v>0</v>
      </c>
      <c r="F17" s="51">
        <f t="shared" si="1"/>
        <v>0</v>
      </c>
      <c r="G17" s="51">
        <f t="shared" si="1"/>
        <v>0</v>
      </c>
      <c r="H17" s="51">
        <f t="shared" si="0"/>
        <v>0</v>
      </c>
      <c r="I17" s="51">
        <f t="shared" si="0"/>
        <v>0</v>
      </c>
      <c r="J17" s="51">
        <f t="shared" si="0"/>
        <v>0</v>
      </c>
      <c r="K17" s="51">
        <f t="shared" si="0"/>
        <v>0</v>
      </c>
      <c r="L17" s="51">
        <f t="shared" si="0"/>
        <v>0</v>
      </c>
      <c r="M17" s="51">
        <f t="shared" si="0"/>
        <v>0</v>
      </c>
      <c r="N17" s="51">
        <f t="shared" si="0"/>
        <v>0</v>
      </c>
      <c r="O17" s="51">
        <f t="shared" si="4"/>
        <v>0</v>
      </c>
    </row>
    <row r="18" spans="1:15" hidden="1" x14ac:dyDescent="0.3">
      <c r="B18" s="83"/>
      <c r="C18" s="51">
        <f t="shared" si="3"/>
        <v>0</v>
      </c>
      <c r="D18" s="51">
        <f t="shared" si="1"/>
        <v>0</v>
      </c>
      <c r="E18" s="51">
        <f t="shared" si="1"/>
        <v>0</v>
      </c>
      <c r="F18" s="51">
        <f t="shared" si="1"/>
        <v>0</v>
      </c>
      <c r="G18" s="51">
        <f t="shared" si="1"/>
        <v>0</v>
      </c>
      <c r="H18" s="51">
        <f t="shared" si="1"/>
        <v>0</v>
      </c>
      <c r="I18" s="51">
        <f t="shared" si="1"/>
        <v>0</v>
      </c>
      <c r="J18" s="51">
        <f t="shared" si="1"/>
        <v>0</v>
      </c>
      <c r="K18" s="51">
        <f t="shared" si="1"/>
        <v>0</v>
      </c>
      <c r="L18" s="51">
        <f t="shared" si="1"/>
        <v>0</v>
      </c>
      <c r="M18" s="51">
        <f t="shared" si="1"/>
        <v>0</v>
      </c>
      <c r="N18" s="51">
        <f t="shared" si="1"/>
        <v>0</v>
      </c>
      <c r="O18" s="51">
        <f t="shared" si="4"/>
        <v>0</v>
      </c>
    </row>
    <row r="19" spans="1:15" hidden="1" x14ac:dyDescent="0.3">
      <c r="B19" s="83"/>
      <c r="C19" s="51">
        <f t="shared" si="3"/>
        <v>0</v>
      </c>
      <c r="D19" s="51">
        <f t="shared" si="3"/>
        <v>0</v>
      </c>
      <c r="E19" s="51">
        <f t="shared" si="3"/>
        <v>0</v>
      </c>
      <c r="F19" s="51">
        <f t="shared" si="3"/>
        <v>0</v>
      </c>
      <c r="G19" s="51">
        <f t="shared" si="3"/>
        <v>0</v>
      </c>
      <c r="H19" s="51">
        <f t="shared" si="3"/>
        <v>0</v>
      </c>
      <c r="I19" s="51">
        <f t="shared" si="3"/>
        <v>0</v>
      </c>
      <c r="J19" s="51">
        <f t="shared" si="3"/>
        <v>0</v>
      </c>
      <c r="K19" s="51">
        <f t="shared" si="3"/>
        <v>0</v>
      </c>
      <c r="L19" s="51">
        <f t="shared" si="3"/>
        <v>0</v>
      </c>
      <c r="M19" s="51">
        <f t="shared" si="3"/>
        <v>0</v>
      </c>
      <c r="N19" s="51">
        <f t="shared" si="3"/>
        <v>0</v>
      </c>
      <c r="O19" s="51">
        <f t="shared" si="4"/>
        <v>0</v>
      </c>
    </row>
    <row r="20" spans="1:15" x14ac:dyDescent="0.3">
      <c r="A20" s="121" t="s">
        <v>134</v>
      </c>
      <c r="B20" s="122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>
        <v>1</v>
      </c>
    </row>
    <row r="21" spans="1:15" s="10" customFormat="1" x14ac:dyDescent="0.3">
      <c r="A21" s="111" t="s">
        <v>52</v>
      </c>
      <c r="B21" s="120">
        <f>SUM(B2:B19)</f>
        <v>4911.6666666666661</v>
      </c>
      <c r="C21" s="98">
        <f>SUM(C2:C19)</f>
        <v>2911.666666666667</v>
      </c>
      <c r="D21" s="98">
        <f t="shared" ref="D21:N21" si="5">SUM(D2:D19)</f>
        <v>2911.666666666667</v>
      </c>
      <c r="E21" s="98">
        <f t="shared" si="5"/>
        <v>2911.666666666667</v>
      </c>
      <c r="F21" s="98">
        <f t="shared" si="5"/>
        <v>2911.666666666667</v>
      </c>
      <c r="G21" s="98">
        <f t="shared" si="5"/>
        <v>4911.6666666666661</v>
      </c>
      <c r="H21" s="98">
        <f t="shared" si="5"/>
        <v>4911.6666666666661</v>
      </c>
      <c r="I21" s="98">
        <f t="shared" si="5"/>
        <v>4911.6666666666661</v>
      </c>
      <c r="J21" s="98">
        <f t="shared" si="5"/>
        <v>4911.6666666666661</v>
      </c>
      <c r="K21" s="98">
        <f t="shared" si="5"/>
        <v>4911.6666666666661</v>
      </c>
      <c r="L21" s="98">
        <f t="shared" si="5"/>
        <v>2911.666666666667</v>
      </c>
      <c r="M21" s="98">
        <f t="shared" si="5"/>
        <v>2911.666666666667</v>
      </c>
      <c r="N21" s="98">
        <f t="shared" si="5"/>
        <v>2911.666666666667</v>
      </c>
      <c r="O21" s="98">
        <f>SUM(O2:O20)</f>
        <v>44941</v>
      </c>
    </row>
    <row r="22" spans="1:15" x14ac:dyDescent="0.3"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1:15" x14ac:dyDescent="0.3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1:15" x14ac:dyDescent="0.3"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1:15" x14ac:dyDescent="0.3"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x14ac:dyDescent="0.3"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1:15" x14ac:dyDescent="0.3"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8" spans="1:15" x14ac:dyDescent="0.3"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1:15" x14ac:dyDescent="0.3"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</sheetData>
  <phoneticPr fontId="3" type="noConversion"/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17192-63CD-402C-A5E1-EC87942604FE}">
  <sheetPr>
    <pageSetUpPr fitToPage="1"/>
  </sheetPr>
  <dimension ref="A1:P22"/>
  <sheetViews>
    <sheetView workbookViewId="0">
      <selection activeCell="P6" sqref="P6"/>
    </sheetView>
  </sheetViews>
  <sheetFormatPr defaultColWidth="8.88671875" defaultRowHeight="14.4" x14ac:dyDescent="0.3"/>
  <cols>
    <col min="1" max="1" width="24.44140625" style="6" customWidth="1"/>
    <col min="2" max="5" width="12.21875" style="6" hidden="1" customWidth="1"/>
    <col min="6" max="9" width="12.77734375" style="6" hidden="1" customWidth="1"/>
    <col min="10" max="10" width="13.6640625" style="6" hidden="1" customWidth="1"/>
    <col min="11" max="12" width="12.88671875" style="6" hidden="1" customWidth="1"/>
    <col min="13" max="13" width="0.33203125" style="6" customWidth="1"/>
    <col min="14" max="14" width="15.6640625" style="72" customWidth="1"/>
    <col min="15" max="16" width="14.44140625" style="6" bestFit="1" customWidth="1"/>
    <col min="17" max="16384" width="8.88671875" style="6"/>
  </cols>
  <sheetData>
    <row r="1" spans="1:16" s="29" customFormat="1" x14ac:dyDescent="0.3">
      <c r="A1" s="29" t="s">
        <v>129</v>
      </c>
      <c r="B1" s="29" t="s">
        <v>2</v>
      </c>
      <c r="C1" s="29" t="s">
        <v>3</v>
      </c>
      <c r="D1" s="29" t="s">
        <v>4</v>
      </c>
      <c r="E1" s="29" t="s">
        <v>5</v>
      </c>
      <c r="F1" s="29" t="s">
        <v>6</v>
      </c>
      <c r="G1" s="29" t="s">
        <v>7</v>
      </c>
      <c r="H1" s="29" t="s">
        <v>8</v>
      </c>
      <c r="I1" s="29" t="s">
        <v>9</v>
      </c>
      <c r="J1" s="29" t="s">
        <v>10</v>
      </c>
      <c r="K1" s="29" t="s">
        <v>11</v>
      </c>
      <c r="L1" s="29" t="s">
        <v>12</v>
      </c>
      <c r="M1" s="29" t="s">
        <v>13</v>
      </c>
      <c r="N1" s="29" t="s">
        <v>128</v>
      </c>
      <c r="O1" s="29" t="s">
        <v>126</v>
      </c>
      <c r="P1" s="29" t="s">
        <v>127</v>
      </c>
    </row>
    <row r="2" spans="1:16" x14ac:dyDescent="0.3">
      <c r="N2" s="6"/>
    </row>
    <row r="3" spans="1:16" x14ac:dyDescent="0.3">
      <c r="A3" s="10" t="s">
        <v>108</v>
      </c>
      <c r="N3" s="6"/>
    </row>
    <row r="4" spans="1:16" x14ac:dyDescent="0.3">
      <c r="A4" s="6" t="s">
        <v>50</v>
      </c>
      <c r="B4" s="48">
        <f>+RICAVI!B8</f>
        <v>0</v>
      </c>
      <c r="C4" s="48">
        <f>+RICAVI!C8</f>
        <v>0</v>
      </c>
      <c r="D4" s="48">
        <f>+RICAVI!D8</f>
        <v>0</v>
      </c>
      <c r="E4" s="48">
        <f>+RICAVI!E8</f>
        <v>0</v>
      </c>
      <c r="F4" s="48">
        <f>+RICAVI!F8</f>
        <v>3155.7377049180327</v>
      </c>
      <c r="G4" s="48">
        <f>+RICAVI!G8</f>
        <v>13721.311475409835</v>
      </c>
      <c r="H4" s="48">
        <f>+RICAVI!H8</f>
        <v>15360.655737704918</v>
      </c>
      <c r="I4" s="48">
        <f>+RICAVI!I8</f>
        <v>16311.475409836065</v>
      </c>
      <c r="J4" s="48">
        <f>+RICAVI!J8</f>
        <v>11065.573770491803</v>
      </c>
      <c r="K4" s="48">
        <f>+RICAVI!K8</f>
        <v>0</v>
      </c>
      <c r="L4" s="48">
        <f>+RICAVI!L8</f>
        <v>0</v>
      </c>
      <c r="M4" s="48">
        <f>+RICAVI!M8</f>
        <v>0</v>
      </c>
      <c r="N4" s="83">
        <f>SUM(B4:M4)</f>
        <v>59614.754098360645</v>
      </c>
      <c r="O4" s="84">
        <f>+'Ricavi Miglioramento B&amp;b'!B7</f>
        <v>538001</v>
      </c>
      <c r="P4" s="83">
        <f>+O4+O4*2%</f>
        <v>548761.02</v>
      </c>
    </row>
    <row r="5" spans="1:16" x14ac:dyDescent="0.3">
      <c r="A5" s="6" t="s">
        <v>110</v>
      </c>
      <c r="B5" s="8">
        <f>+'COSTI X OSPITE'!B20</f>
        <v>0</v>
      </c>
      <c r="C5" s="8">
        <f>+'COSTI X OSPITE'!C20</f>
        <v>0</v>
      </c>
      <c r="D5" s="8">
        <f>+'COSTI X OSPITE'!D20</f>
        <v>0</v>
      </c>
      <c r="E5" s="8">
        <f>+'COSTI X OSPITE'!E20</f>
        <v>0</v>
      </c>
      <c r="F5" s="8">
        <f>+'COSTI X OSPITE'!F20</f>
        <v>4351.135664262295</v>
      </c>
      <c r="G5" s="8">
        <f>+'COSTI X OSPITE'!G20</f>
        <v>18738.216078688525</v>
      </c>
      <c r="H5" s="8">
        <f>+'COSTI X OSPITE'!H20</f>
        <v>19906.528199344262</v>
      </c>
      <c r="I5" s="8">
        <f>+'COSTI X OSPITE'!I20</f>
        <v>20343.905248524592</v>
      </c>
      <c r="J5" s="8">
        <f>+'COSTI X OSPITE'!J20</f>
        <v>15689.946334426229</v>
      </c>
      <c r="K5" s="8">
        <f>+'COSTI X OSPITE'!K20</f>
        <v>0</v>
      </c>
      <c r="L5" s="8">
        <f>+'COSTI X OSPITE'!L20</f>
        <v>0</v>
      </c>
      <c r="M5" s="8">
        <f>+'COSTI X OSPITE'!M20</f>
        <v>0</v>
      </c>
      <c r="N5" s="83">
        <f>SUM(B5:M5)+'COSTI FISSI'!O21</f>
        <v>123970.73152524591</v>
      </c>
      <c r="O5" s="83">
        <f>+N5+'Costi Miglioramento B&amp;B'!C11+'Costi Miglioramento B&amp;B'!B7</f>
        <v>284971.73152524594</v>
      </c>
      <c r="P5" s="83">
        <f>+N5+'Costi Miglioramento B&amp;B'!B7+'Costi Miglioramento B&amp;B'!C11</f>
        <v>284971.73152524594</v>
      </c>
    </row>
    <row r="6" spans="1:16" x14ac:dyDescent="0.3">
      <c r="A6" s="124" t="s">
        <v>51</v>
      </c>
      <c r="B6" s="125">
        <f t="shared" ref="B6:P6" si="0">+B4-B5</f>
        <v>0</v>
      </c>
      <c r="C6" s="125">
        <f t="shared" si="0"/>
        <v>0</v>
      </c>
      <c r="D6" s="125">
        <f t="shared" si="0"/>
        <v>0</v>
      </c>
      <c r="E6" s="125">
        <f t="shared" si="0"/>
        <v>0</v>
      </c>
      <c r="F6" s="125">
        <f t="shared" si="0"/>
        <v>-1195.3979593442623</v>
      </c>
      <c r="G6" s="125">
        <f t="shared" si="0"/>
        <v>-5016.90460327869</v>
      </c>
      <c r="H6" s="125">
        <f t="shared" si="0"/>
        <v>-4545.8724616393447</v>
      </c>
      <c r="I6" s="125">
        <f t="shared" si="0"/>
        <v>-4032.4298386885275</v>
      </c>
      <c r="J6" s="125">
        <f t="shared" si="0"/>
        <v>-4624.3725639344266</v>
      </c>
      <c r="K6" s="125">
        <f t="shared" si="0"/>
        <v>0</v>
      </c>
      <c r="L6" s="125">
        <f t="shared" si="0"/>
        <v>0</v>
      </c>
      <c r="M6" s="125">
        <f t="shared" si="0"/>
        <v>0</v>
      </c>
      <c r="N6" s="126">
        <f t="shared" si="0"/>
        <v>-64355.977426885263</v>
      </c>
      <c r="O6" s="127">
        <f t="shared" si="0"/>
        <v>253029.26847475406</v>
      </c>
      <c r="P6" s="127">
        <f t="shared" si="0"/>
        <v>263789.28847475408</v>
      </c>
    </row>
    <row r="7" spans="1:16" x14ac:dyDescent="0.3">
      <c r="N7" s="83"/>
      <c r="O7" s="83"/>
      <c r="P7" s="83"/>
    </row>
    <row r="8" spans="1:16" x14ac:dyDescent="0.3">
      <c r="A8" s="10" t="s">
        <v>109</v>
      </c>
      <c r="B8" s="7"/>
      <c r="N8" s="83"/>
      <c r="O8" s="83"/>
      <c r="P8" s="83"/>
    </row>
    <row r="9" spans="1:16" x14ac:dyDescent="0.3">
      <c r="A9" s="6" t="s">
        <v>50</v>
      </c>
      <c r="B9" s="7"/>
      <c r="N9" s="83">
        <f>+'Ricavi Centro di Formazione'!B12</f>
        <v>756001</v>
      </c>
      <c r="O9" s="83">
        <f>+'Ricavi Centro di Formazione'!C12</f>
        <v>793801</v>
      </c>
      <c r="P9" s="83">
        <f>+'Ricavi Centro di Formazione'!D12</f>
        <v>833491</v>
      </c>
    </row>
    <row r="10" spans="1:16" x14ac:dyDescent="0.3">
      <c r="A10" s="6" t="s">
        <v>111</v>
      </c>
      <c r="N10" s="83">
        <f>+'costi Fissi Centro Formazione'!B13+'Investimenti Centro Formazione'!D17</f>
        <v>774552.4</v>
      </c>
      <c r="O10" s="83">
        <f>+'Investimenti Centro Formazione'!D17+'costi Fissi Centro Formazione'!B13</f>
        <v>774552.4</v>
      </c>
      <c r="P10" s="83">
        <f>+'Investimenti Centro Formazione'!D17+'costi Fissi Centro Formazione'!B13</f>
        <v>774552.4</v>
      </c>
    </row>
    <row r="11" spans="1:16" x14ac:dyDescent="0.3">
      <c r="A11" s="124" t="s">
        <v>51</v>
      </c>
      <c r="B11" s="127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6">
        <f>+N9-N10</f>
        <v>-18551.400000000023</v>
      </c>
      <c r="O11" s="126">
        <f t="shared" ref="O11:P11" si="1">+O9-O10</f>
        <v>19248.599999999977</v>
      </c>
      <c r="P11" s="126">
        <f t="shared" si="1"/>
        <v>58938.599999999977</v>
      </c>
    </row>
    <row r="12" spans="1:16" x14ac:dyDescent="0.3">
      <c r="N12" s="83"/>
      <c r="O12" s="83"/>
      <c r="P12" s="83"/>
    </row>
    <row r="13" spans="1:16" x14ac:dyDescent="0.3">
      <c r="N13" s="83"/>
      <c r="O13" s="83"/>
      <c r="P13" s="83"/>
    </row>
    <row r="14" spans="1:16" x14ac:dyDescent="0.3"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83"/>
      <c r="O14" s="83"/>
      <c r="P14" s="83"/>
    </row>
    <row r="15" spans="1:16" x14ac:dyDescent="0.3"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83"/>
      <c r="O15" s="83"/>
      <c r="P15" s="83"/>
    </row>
    <row r="16" spans="1:16" x14ac:dyDescent="0.3">
      <c r="N16" s="6"/>
    </row>
    <row r="17" spans="14:14" x14ac:dyDescent="0.3">
      <c r="N17" s="6"/>
    </row>
    <row r="18" spans="14:14" x14ac:dyDescent="0.3">
      <c r="N18" s="6"/>
    </row>
    <row r="19" spans="14:14" x14ac:dyDescent="0.3">
      <c r="N19" s="6"/>
    </row>
    <row r="20" spans="14:14" x14ac:dyDescent="0.3">
      <c r="N20" s="6"/>
    </row>
    <row r="21" spans="14:14" x14ac:dyDescent="0.3">
      <c r="N21" s="6"/>
    </row>
    <row r="22" spans="14:14" x14ac:dyDescent="0.3">
      <c r="N22" s="6"/>
    </row>
  </sheetData>
  <phoneticPr fontId="3" type="noConversion"/>
  <pageMargins left="0.7" right="0.7" top="0.75" bottom="0.75" header="0.3" footer="0.3"/>
  <pageSetup paperSize="9" scale="6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7256A-29EC-4749-AD75-BC26CF2C7B2D}">
  <dimension ref="A1:D10"/>
  <sheetViews>
    <sheetView workbookViewId="0">
      <selection sqref="A1:D10"/>
    </sheetView>
  </sheetViews>
  <sheetFormatPr defaultRowHeight="14.4" x14ac:dyDescent="0.3"/>
  <cols>
    <col min="1" max="1" width="31.88671875" customWidth="1"/>
    <col min="2" max="2" width="15.5546875" customWidth="1"/>
    <col min="3" max="3" width="15.21875" customWidth="1"/>
    <col min="4" max="4" width="17.33203125" customWidth="1"/>
  </cols>
  <sheetData>
    <row r="1" spans="1:4" x14ac:dyDescent="0.3">
      <c r="B1" s="29" t="s">
        <v>128</v>
      </c>
      <c r="C1" s="29" t="s">
        <v>126</v>
      </c>
      <c r="D1" s="29" t="s">
        <v>127</v>
      </c>
    </row>
    <row r="2" spans="1:4" x14ac:dyDescent="0.3">
      <c r="A2" s="10" t="s">
        <v>108</v>
      </c>
    </row>
    <row r="3" spans="1:4" x14ac:dyDescent="0.3">
      <c r="A3" s="6" t="s">
        <v>130</v>
      </c>
      <c r="B3" s="80">
        <f>+CE!N4</f>
        <v>59614.754098360645</v>
      </c>
      <c r="C3" s="80">
        <f>+CE!O4</f>
        <v>538001</v>
      </c>
      <c r="D3" s="80">
        <f>+CE!P4</f>
        <v>548761.02</v>
      </c>
    </row>
    <row r="4" spans="1:4" x14ac:dyDescent="0.3">
      <c r="A4" s="6" t="s">
        <v>131</v>
      </c>
      <c r="B4" s="80">
        <f>+CE!N5</f>
        <v>123970.73152524591</v>
      </c>
      <c r="C4" s="80">
        <f>+CE!N5+155000+30000</f>
        <v>308970.73152524594</v>
      </c>
      <c r="D4" s="80">
        <f>+B4+155000</f>
        <v>278970.73152524594</v>
      </c>
    </row>
    <row r="5" spans="1:4" x14ac:dyDescent="0.3">
      <c r="A5" s="124" t="s">
        <v>132</v>
      </c>
      <c r="B5" s="128">
        <f>+B3-B4</f>
        <v>-64355.977426885263</v>
      </c>
      <c r="C5" s="128">
        <f>+B5+C3-C4</f>
        <v>164674.29104786878</v>
      </c>
      <c r="D5" s="128">
        <f>+C5+D3-D4</f>
        <v>434464.57952262287</v>
      </c>
    </row>
    <row r="6" spans="1:4" x14ac:dyDescent="0.3">
      <c r="A6" s="6"/>
      <c r="B6" s="80"/>
      <c r="C6" s="80"/>
      <c r="D6" s="80"/>
    </row>
    <row r="7" spans="1:4" x14ac:dyDescent="0.3">
      <c r="A7" s="10" t="s">
        <v>109</v>
      </c>
      <c r="B7" s="80"/>
      <c r="C7" s="80"/>
      <c r="D7" s="80"/>
    </row>
    <row r="8" spans="1:4" x14ac:dyDescent="0.3">
      <c r="A8" s="6" t="s">
        <v>130</v>
      </c>
      <c r="B8" s="80">
        <f>+'Ricavi Centro di Formazione'!B19</f>
        <v>220001</v>
      </c>
      <c r="C8" s="80">
        <f>+'Ricavi Centro di Formazione'!C19+CE!O9</f>
        <v>972301</v>
      </c>
      <c r="D8" s="80">
        <f>+'Ricavi Centro di Formazione'!D19+'Ricavi Centro di Formazione'!D19</f>
        <v>374850</v>
      </c>
    </row>
    <row r="9" spans="1:4" x14ac:dyDescent="0.3">
      <c r="A9" s="6" t="s">
        <v>131</v>
      </c>
      <c r="B9" s="80">
        <f>+'Investimenti Centro Formazione'!B17</f>
        <v>1990502</v>
      </c>
      <c r="C9" s="80">
        <f>+'costi Fissi Centro Formazione'!B13</f>
        <v>376452</v>
      </c>
      <c r="D9" s="80">
        <f>+C9</f>
        <v>376452</v>
      </c>
    </row>
    <row r="10" spans="1:4" x14ac:dyDescent="0.3">
      <c r="A10" s="124" t="s">
        <v>132</v>
      </c>
      <c r="B10" s="128">
        <f>+B8-B9</f>
        <v>-1770501</v>
      </c>
      <c r="C10" s="128">
        <f>+B10+C8-C9</f>
        <v>-1174652</v>
      </c>
      <c r="D10" s="128">
        <f>+C10+D8-D9</f>
        <v>-1176254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ENTRY RICAVI</vt:lpstr>
      <vt:lpstr>ENTRY COSTI</vt:lpstr>
      <vt:lpstr>ENTRY C PULIZIA</vt:lpstr>
      <vt:lpstr>RICAVI</vt:lpstr>
      <vt:lpstr>OTA+PM</vt:lpstr>
      <vt:lpstr>COSTI X OSPITE</vt:lpstr>
      <vt:lpstr>COSTI FISSI</vt:lpstr>
      <vt:lpstr>CE</vt:lpstr>
      <vt:lpstr>CASH FLOW</vt:lpstr>
      <vt:lpstr>Ricavi Centro di Formazione</vt:lpstr>
      <vt:lpstr>Investimenti Centro Formazione</vt:lpstr>
      <vt:lpstr>costi Fissi Centro Formazione</vt:lpstr>
      <vt:lpstr>Costi Miglioramento B&amp;B</vt:lpstr>
      <vt:lpstr>Ricavi Miglioramento B&amp;b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Laisa Del Ciotto</dc:creator>
  <cp:lastModifiedBy>Lucia Tincani</cp:lastModifiedBy>
  <cp:lastPrinted>2024-02-21T14:18:23Z</cp:lastPrinted>
  <dcterms:created xsi:type="dcterms:W3CDTF">2024-01-25T11:56:40Z</dcterms:created>
  <dcterms:modified xsi:type="dcterms:W3CDTF">2024-03-07T14:16:11Z</dcterms:modified>
</cp:coreProperties>
</file>